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rvices\OVE\3. Enquête Devenir des étudiants de L3\3. Enquête L3 - 2025\6. Valorisation\2. Infographies\"/>
    </mc:Choice>
  </mc:AlternateContent>
  <xr:revisionPtr revIDLastSave="0" documentId="13_ncr:1_{5533B09F-ECF5-47DE-87C1-0C320A4EA295}" xr6:coauthVersionLast="47" xr6:coauthVersionMax="47" xr10:uidLastSave="{00000000-0000-0000-0000-000000000000}"/>
  <bookViews>
    <workbookView xWindow="-120" yWindow="-120" windowWidth="29040" windowHeight="15840" xr2:uid="{444E7B57-F6C8-40FB-8542-4AD3F7075B23}"/>
  </bookViews>
  <sheets>
    <sheet name="Infographies" sheetId="6" r:id="rId1"/>
    <sheet name="base infographies" sheetId="1" state="hidden" r:id="rId2"/>
    <sheet name="Tableaux" sheetId="5" state="hidden" r:id="rId3"/>
    <sheet name="liste" sheetId="4" state="hidden" r:id="rId4"/>
  </sheets>
  <definedNames>
    <definedName name="_xlnm._FilterDatabase" localSheetId="1" hidden="1">'base infographies'!$A$2:$AW$26</definedName>
    <definedName name="Administration_économique_et_sociale">liste!$A$3:$A$25</definedName>
    <definedName name="Spécialités">liste!$A$2:$A$25</definedName>
    <definedName name="_xlnm.Print_Area" localSheetId="0">Infographies!$A$1:$F$53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6" l="1"/>
  <c r="D14" i="6"/>
  <c r="D13" i="6"/>
  <c r="D16" i="6"/>
  <c r="C16" i="6"/>
  <c r="C15" i="6"/>
  <c r="C14" i="6"/>
  <c r="C13" i="6"/>
  <c r="C12" i="6"/>
  <c r="E11" i="6"/>
  <c r="D10" i="6"/>
  <c r="B10" i="6"/>
  <c r="A64" i="5"/>
  <c r="A66" i="5"/>
  <c r="C26" i="1"/>
  <c r="J13" i="5"/>
  <c r="J12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C42" i="6"/>
  <c r="B42" i="6"/>
  <c r="B2" i="5"/>
  <c r="B5" i="5"/>
  <c r="B4" i="5"/>
  <c r="B3" i="5"/>
  <c r="P26" i="1"/>
  <c r="C52" i="6"/>
  <c r="B46" i="6"/>
  <c r="C29" i="6"/>
  <c r="E26" i="6"/>
  <c r="C26" i="6"/>
  <c r="E22" i="6"/>
  <c r="C22" i="6"/>
  <c r="E20" i="6"/>
  <c r="K12" i="5"/>
  <c r="Q50" i="5" l="1"/>
  <c r="R46" i="5"/>
  <c r="M48" i="5"/>
  <c r="N52" i="5"/>
  <c r="N40" i="5"/>
  <c r="N47" i="5" l="1"/>
  <c r="R47" i="5"/>
  <c r="T50" i="5"/>
  <c r="U49" i="5"/>
  <c r="U40" i="5"/>
  <c r="R41" i="5"/>
  <c r="R42" i="5"/>
  <c r="R43" i="5"/>
  <c r="R48" i="5"/>
  <c r="R49" i="5"/>
  <c r="R51" i="5"/>
  <c r="R52" i="5"/>
  <c r="R55" i="5"/>
  <c r="R56" i="5"/>
  <c r="R58" i="5"/>
  <c r="R60" i="5"/>
  <c r="R61" i="5"/>
  <c r="R62" i="5"/>
  <c r="R40" i="5"/>
  <c r="Q40" i="5"/>
  <c r="N45" i="5"/>
  <c r="U42" i="5"/>
  <c r="U43" i="5"/>
  <c r="U44" i="5"/>
  <c r="U45" i="5"/>
  <c r="U46" i="5"/>
  <c r="U47" i="5"/>
  <c r="U48" i="5"/>
  <c r="U50" i="5"/>
  <c r="U52" i="5"/>
  <c r="U55" i="5"/>
  <c r="U56" i="5"/>
  <c r="U58" i="5"/>
  <c r="U60" i="5"/>
  <c r="T41" i="5"/>
  <c r="T42" i="5"/>
  <c r="T43" i="5"/>
  <c r="T44" i="5"/>
  <c r="T45" i="5"/>
  <c r="T46" i="5"/>
  <c r="T47" i="5"/>
  <c r="T48" i="5"/>
  <c r="T49" i="5"/>
  <c r="T51" i="5"/>
  <c r="T52" i="5"/>
  <c r="T53" i="5"/>
  <c r="T54" i="5"/>
  <c r="T55" i="5"/>
  <c r="T56" i="5"/>
  <c r="T57" i="5"/>
  <c r="T58" i="5"/>
  <c r="T59" i="5"/>
  <c r="T60" i="5"/>
  <c r="T61" i="5"/>
  <c r="T62" i="5"/>
  <c r="B52" i="6" s="1"/>
  <c r="T40" i="5"/>
  <c r="Q62" i="5"/>
  <c r="B51" i="6" s="1"/>
  <c r="Q41" i="5"/>
  <c r="Q42" i="5"/>
  <c r="Q43" i="5"/>
  <c r="Q44" i="5"/>
  <c r="Q45" i="5"/>
  <c r="Q46" i="5"/>
  <c r="Q47" i="5"/>
  <c r="Q48" i="5"/>
  <c r="Q49" i="5"/>
  <c r="Q51" i="5"/>
  <c r="Q52" i="5"/>
  <c r="Q53" i="5"/>
  <c r="Q54" i="5"/>
  <c r="Q55" i="5"/>
  <c r="Q56" i="5"/>
  <c r="Q57" i="5"/>
  <c r="Q58" i="5"/>
  <c r="Q59" i="5"/>
  <c r="Q60" i="5"/>
  <c r="Q61" i="5"/>
  <c r="N41" i="5"/>
  <c r="N42" i="5"/>
  <c r="N43" i="5"/>
  <c r="N44" i="5"/>
  <c r="N46" i="5"/>
  <c r="N48" i="5"/>
  <c r="N49" i="5"/>
  <c r="N50" i="5"/>
  <c r="N51" i="5"/>
  <c r="N53" i="5"/>
  <c r="N54" i="5"/>
  <c r="N55" i="5"/>
  <c r="N56" i="5"/>
  <c r="N57" i="5"/>
  <c r="N58" i="5"/>
  <c r="N59" i="5"/>
  <c r="N60" i="5"/>
  <c r="N61" i="5"/>
  <c r="N62" i="5"/>
  <c r="M41" i="5"/>
  <c r="M42" i="5"/>
  <c r="M43" i="5"/>
  <c r="M44" i="5"/>
  <c r="M45" i="5"/>
  <c r="M46" i="5"/>
  <c r="M47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B50" i="6" s="1"/>
  <c r="M40" i="5"/>
  <c r="C50" i="6" l="1"/>
  <c r="A65" i="5"/>
  <c r="C51" i="6"/>
  <c r="K17" i="5"/>
  <c r="J17" i="5"/>
  <c r="N12" i="5"/>
  <c r="K16" i="5"/>
  <c r="J34" i="5"/>
  <c r="B41" i="6" s="1"/>
  <c r="K28" i="5"/>
  <c r="K21" i="5"/>
  <c r="J20" i="5"/>
  <c r="J16" i="5"/>
  <c r="J15" i="5"/>
  <c r="J14" i="5"/>
  <c r="K13" i="5"/>
  <c r="K14" i="5"/>
  <c r="K15" i="5"/>
  <c r="J18" i="5"/>
  <c r="K18" i="5"/>
  <c r="J19" i="5"/>
  <c r="K19" i="5"/>
  <c r="K20" i="5"/>
  <c r="J21" i="5"/>
  <c r="J22" i="5"/>
  <c r="K22" i="5"/>
  <c r="C41" i="6" s="1"/>
  <c r="J23" i="5"/>
  <c r="K23" i="5"/>
  <c r="J24" i="5"/>
  <c r="K24" i="5"/>
  <c r="J25" i="5"/>
  <c r="K25" i="5"/>
  <c r="J26" i="5"/>
  <c r="K26" i="5"/>
  <c r="J27" i="5"/>
  <c r="K27" i="5"/>
  <c r="J28" i="5"/>
  <c r="J29" i="5"/>
  <c r="K29" i="5"/>
  <c r="J30" i="5"/>
  <c r="K30" i="5"/>
  <c r="J31" i="5"/>
  <c r="K31" i="5"/>
  <c r="J32" i="5"/>
  <c r="K32" i="5"/>
  <c r="J33" i="5"/>
  <c r="K33" i="5"/>
  <c r="K34" i="5"/>
  <c r="AB3" i="1" l="1"/>
  <c r="AC3" i="1"/>
  <c r="AD3" i="1"/>
  <c r="AB4" i="1"/>
  <c r="AC4" i="1"/>
  <c r="AD4" i="1"/>
  <c r="AB5" i="1"/>
  <c r="AC5" i="1"/>
  <c r="AD5" i="1"/>
  <c r="AB6" i="1"/>
  <c r="AC6" i="1"/>
  <c r="AD6" i="1"/>
  <c r="AB7" i="1"/>
  <c r="AC7" i="1"/>
  <c r="AD7" i="1"/>
  <c r="AB8" i="1"/>
  <c r="AC8" i="1"/>
  <c r="AD8" i="1"/>
  <c r="AB9" i="1"/>
  <c r="AC9" i="1"/>
  <c r="AD9" i="1"/>
  <c r="AB10" i="1"/>
  <c r="AC10" i="1"/>
  <c r="AD10" i="1"/>
  <c r="AB11" i="1"/>
  <c r="AC11" i="1"/>
  <c r="AD11" i="1"/>
  <c r="AB12" i="1"/>
  <c r="AC12" i="1"/>
  <c r="AD12" i="1"/>
  <c r="AB13" i="1"/>
  <c r="AC13" i="1"/>
  <c r="AD13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B23" i="1"/>
  <c r="AC23" i="1"/>
  <c r="AD23" i="1"/>
  <c r="AB24" i="1"/>
  <c r="AC24" i="1"/>
  <c r="AD24" i="1"/>
  <c r="AB25" i="1"/>
  <c r="AC25" i="1"/>
  <c r="AD25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3" i="1"/>
  <c r="X26" i="1"/>
  <c r="Y26" i="1"/>
  <c r="Z26" i="1"/>
  <c r="W26" i="1"/>
  <c r="AA26" i="1" l="1"/>
  <c r="AC26" i="1"/>
  <c r="AD26" i="1"/>
  <c r="AB26" i="1"/>
</calcChain>
</file>

<file path=xl/sharedStrings.xml><?xml version="1.0" encoding="utf-8"?>
<sst xmlns="http://schemas.openxmlformats.org/spreadsheetml/2006/main" count="224" uniqueCount="102">
  <si>
    <t>Infographie</t>
  </si>
  <si>
    <t>nombre d'inscrits en 3e année</t>
  </si>
  <si>
    <t>Administration économique et sociale</t>
  </si>
  <si>
    <t>Arts du spectacle</t>
  </si>
  <si>
    <t>Droit</t>
  </si>
  <si>
    <t>Economie et gestion</t>
  </si>
  <si>
    <t>Géographie et aménagement</t>
  </si>
  <si>
    <t>Histoire</t>
  </si>
  <si>
    <t>Histoire de l'art et archéologie</t>
  </si>
  <si>
    <t>Information-communication</t>
  </si>
  <si>
    <t>Informatique</t>
  </si>
  <si>
    <t>Langues étrangères appliquées</t>
  </si>
  <si>
    <t>Langues, littérature et civilisations étrangères et régionales</t>
  </si>
  <si>
    <t>Lettres</t>
  </si>
  <si>
    <t>Mathématiques</t>
  </si>
  <si>
    <t>Musicologie</t>
  </si>
  <si>
    <t>Philosophie</t>
  </si>
  <si>
    <t>Physique, chimie</t>
  </si>
  <si>
    <t>Psychologie</t>
  </si>
  <si>
    <t>Sciences de la Terre</t>
  </si>
  <si>
    <t>Sciences de la vie</t>
  </si>
  <si>
    <t>Sciences du langage</t>
  </si>
  <si>
    <t>Sciences pour l'ingénieur</t>
  </si>
  <si>
    <t>Sociologie</t>
  </si>
  <si>
    <t>STAPS</t>
  </si>
  <si>
    <t>Sexe</t>
  </si>
  <si>
    <t>Part d'étudiantes</t>
  </si>
  <si>
    <t>Total général</t>
  </si>
  <si>
    <t>taux de réussite</t>
  </si>
  <si>
    <t>Origine scolaire</t>
  </si>
  <si>
    <t>série L</t>
  </si>
  <si>
    <t>série ES</t>
  </si>
  <si>
    <t>série S</t>
  </si>
  <si>
    <t>équivalences ou internat.</t>
  </si>
  <si>
    <t>voie techno</t>
  </si>
  <si>
    <t>voie pro</t>
  </si>
  <si>
    <t>Part d'étudiants</t>
  </si>
  <si>
    <t>taux de réponse</t>
  </si>
  <si>
    <t>Répondants</t>
  </si>
  <si>
    <t>oui</t>
  </si>
  <si>
    <t>poursuites d'études</t>
  </si>
  <si>
    <t>césure</t>
  </si>
  <si>
    <t>en emploi</t>
  </si>
  <si>
    <t>en recherche</t>
  </si>
  <si>
    <t>inactifs</t>
  </si>
  <si>
    <t>Situation à 12 mois</t>
  </si>
  <si>
    <t>poursuite</t>
  </si>
  <si>
    <t>master</t>
  </si>
  <si>
    <t>master MEEF</t>
  </si>
  <si>
    <t>licence</t>
  </si>
  <si>
    <t>autre diplôme</t>
  </si>
  <si>
    <t>Spécialité</t>
  </si>
  <si>
    <t>satisfaction</t>
  </si>
  <si>
    <t>travail en équipe</t>
  </si>
  <si>
    <t>travail en autonomie</t>
  </si>
  <si>
    <t>savoir prendre du recul</t>
  </si>
  <si>
    <t>utilisation outils numériques</t>
  </si>
  <si>
    <t>identification des ressources spécialisées - documentation</t>
  </si>
  <si>
    <t>Analyse et synthèse de données</t>
  </si>
  <si>
    <t>développer un esprit critique, argumentaire</t>
  </si>
  <si>
    <t>utilisation registres langue française</t>
  </si>
  <si>
    <t>expression en LVE</t>
  </si>
  <si>
    <t>se caractériser; se valoriser</t>
  </si>
  <si>
    <t>Poursuite</t>
  </si>
  <si>
    <t>Poursuite (%)</t>
  </si>
  <si>
    <t>Domaine poursuite</t>
  </si>
  <si>
    <t>Compétences acquises</t>
  </si>
  <si>
    <t>Spécialités</t>
  </si>
  <si>
    <t>master2</t>
  </si>
  <si>
    <t>master MEEF2</t>
  </si>
  <si>
    <t>licence2</t>
  </si>
  <si>
    <t>autre diplôme2</t>
  </si>
  <si>
    <t>Master</t>
  </si>
  <si>
    <t>Autre diplôme</t>
  </si>
  <si>
    <t>taux</t>
  </si>
  <si>
    <t>Master MEEF</t>
  </si>
  <si>
    <t>Licence / LP</t>
  </si>
  <si>
    <t xml:space="preserve"> </t>
  </si>
  <si>
    <t>sciences humaines et sociales</t>
  </si>
  <si>
    <t>Sciences économiques, gestion (hors AES)</t>
  </si>
  <si>
    <t>droit, sciences politiques</t>
  </si>
  <si>
    <t>sciences fondamentales et applications</t>
  </si>
  <si>
    <t>sciences de la vie, santé, terre, univers</t>
  </si>
  <si>
    <t>Travail en équipe</t>
  </si>
  <si>
    <t>Travail en autonomie</t>
  </si>
  <si>
    <t>Savoir prendre du recul</t>
  </si>
  <si>
    <t>Utilisation outils numériques</t>
  </si>
  <si>
    <t>Développer un esprit critique, argumentaire</t>
  </si>
  <si>
    <t>Utilisation registres langue française</t>
  </si>
  <si>
    <t>Expression en LVE</t>
  </si>
  <si>
    <t>Se caractériser; se valoriser</t>
  </si>
  <si>
    <t>satisfaits de leurs années de licence.</t>
  </si>
  <si>
    <t>Compétences acquises au cours du cursus, selon les étudiants</t>
  </si>
  <si>
    <t>Identification de ressources spécialisées</t>
  </si>
  <si>
    <t>des interrogés se disent satisfaits voire très</t>
  </si>
  <si>
    <t xml:space="preserve">Menu déroulant </t>
  </si>
  <si>
    <t>voie économique - scientifique</t>
  </si>
  <si>
    <t>voie économique - littérature &amp; arts</t>
  </si>
  <si>
    <t>voie scientifique - littérature &amp; arts</t>
  </si>
  <si>
    <t>lettres, langues, sciences du langage, arts</t>
  </si>
  <si>
    <t>AES</t>
  </si>
  <si>
    <r>
      <t xml:space="preserve">Principaux domaine(s) de poursuite d'études </t>
    </r>
    <r>
      <rPr>
        <b/>
        <i/>
        <sz val="10"/>
        <color theme="4" tint="0.59999389629810485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</si>
</sst>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1"/>
      <color theme="5" tint="0.3999755851924192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u/>
      <sz val="10"/>
      <color theme="4" tint="0.59999389629810485"/>
      <name val="Calibri"/>
      <family val="2"/>
      <scheme val="minor"/>
    </font>
    <font>
      <b/>
      <i/>
      <sz val="10"/>
      <color theme="4" tint="0.59999389629810485"/>
      <name val="Calibri"/>
      <family val="2"/>
      <scheme val="minor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D6AA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9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 wrapText="1"/>
    </xf>
    <xf numFmtId="0" fontId="1" fillId="4" borderId="2" xfId="0" applyFont="1" applyFill="1" applyBorder="1"/>
    <xf numFmtId="0" fontId="2" fillId="6" borderId="2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9" fontId="1" fillId="5" borderId="8" xfId="0" applyNumberFormat="1" applyFont="1" applyFill="1" applyBorder="1" applyAlignment="1">
      <alignment horizontal="center"/>
    </xf>
    <xf numFmtId="9" fontId="1" fillId="5" borderId="9" xfId="0" applyNumberFormat="1" applyFont="1" applyFill="1" applyBorder="1" applyAlignment="1">
      <alignment horizontal="center"/>
    </xf>
    <xf numFmtId="9" fontId="1" fillId="5" borderId="4" xfId="0" applyNumberFormat="1" applyFont="1" applyFill="1" applyBorder="1" applyAlignment="1">
      <alignment horizontal="center"/>
    </xf>
    <xf numFmtId="9" fontId="1" fillId="5" borderId="10" xfId="0" applyNumberFormat="1" applyFont="1" applyFill="1" applyBorder="1" applyAlignment="1">
      <alignment horizontal="center"/>
    </xf>
    <xf numFmtId="9" fontId="2" fillId="2" borderId="11" xfId="0" applyNumberFormat="1" applyFont="1" applyFill="1" applyBorder="1" applyAlignment="1">
      <alignment horizontal="center"/>
    </xf>
    <xf numFmtId="9" fontId="2" fillId="2" borderId="12" xfId="0" applyNumberFormat="1" applyFont="1" applyFill="1" applyBorder="1" applyAlignment="1">
      <alignment horizontal="center"/>
    </xf>
    <xf numFmtId="9" fontId="1" fillId="7" borderId="8" xfId="0" applyNumberFormat="1" applyFont="1" applyFill="1" applyBorder="1" applyAlignment="1">
      <alignment horizontal="center"/>
    </xf>
    <xf numFmtId="9" fontId="1" fillId="7" borderId="13" xfId="0" applyNumberFormat="1" applyFont="1" applyFill="1" applyBorder="1" applyAlignment="1">
      <alignment horizontal="center"/>
    </xf>
    <xf numFmtId="9" fontId="1" fillId="7" borderId="9" xfId="0" applyNumberFormat="1" applyFont="1" applyFill="1" applyBorder="1" applyAlignment="1">
      <alignment horizontal="center"/>
    </xf>
    <xf numFmtId="9" fontId="1" fillId="7" borderId="4" xfId="0" applyNumberFormat="1" applyFont="1" applyFill="1" applyBorder="1" applyAlignment="1">
      <alignment horizontal="center"/>
    </xf>
    <xf numFmtId="9" fontId="1" fillId="7" borderId="0" xfId="0" applyNumberFormat="1" applyFont="1" applyFill="1" applyBorder="1" applyAlignment="1">
      <alignment horizontal="center"/>
    </xf>
    <xf numFmtId="9" fontId="1" fillId="7" borderId="10" xfId="0" applyNumberFormat="1" applyFont="1" applyFill="1" applyBorder="1" applyAlignment="1">
      <alignment horizontal="center"/>
    </xf>
    <xf numFmtId="9" fontId="2" fillId="2" borderId="14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9" fontId="1" fillId="3" borderId="9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9" fontId="1" fillId="3" borderId="10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9" fontId="1" fillId="4" borderId="8" xfId="0" applyNumberFormat="1" applyFont="1" applyFill="1" applyBorder="1" applyAlignment="1">
      <alignment horizontal="center"/>
    </xf>
    <xf numFmtId="9" fontId="1" fillId="4" borderId="13" xfId="0" applyNumberFormat="1" applyFont="1" applyFill="1" applyBorder="1" applyAlignment="1">
      <alignment horizontal="center"/>
    </xf>
    <xf numFmtId="9" fontId="1" fillId="4" borderId="9" xfId="0" applyNumberFormat="1" applyFont="1" applyFill="1" applyBorder="1" applyAlignment="1">
      <alignment horizontal="center"/>
    </xf>
    <xf numFmtId="9" fontId="1" fillId="4" borderId="4" xfId="0" applyNumberFormat="1" applyFont="1" applyFill="1" applyBorder="1" applyAlignment="1">
      <alignment horizontal="center"/>
    </xf>
    <xf numFmtId="9" fontId="1" fillId="4" borderId="0" xfId="0" applyNumberFormat="1" applyFont="1" applyFill="1" applyBorder="1" applyAlignment="1">
      <alignment horizontal="center"/>
    </xf>
    <xf numFmtId="9" fontId="1" fillId="4" borderId="10" xfId="0" applyNumberFormat="1" applyFont="1" applyFill="1" applyBorder="1" applyAlignment="1">
      <alignment horizontal="center"/>
    </xf>
    <xf numFmtId="9" fontId="1" fillId="5" borderId="13" xfId="1" applyFont="1" applyFill="1" applyBorder="1" applyAlignment="1">
      <alignment horizontal="center"/>
    </xf>
    <xf numFmtId="9" fontId="1" fillId="5" borderId="9" xfId="1" applyFont="1" applyFill="1" applyBorder="1" applyAlignment="1">
      <alignment horizontal="center"/>
    </xf>
    <xf numFmtId="9" fontId="1" fillId="5" borderId="0" xfId="1" applyFont="1" applyFill="1" applyBorder="1" applyAlignment="1">
      <alignment horizontal="center"/>
    </xf>
    <xf numFmtId="9" fontId="1" fillId="5" borderId="10" xfId="1" applyFont="1" applyFill="1" applyBorder="1" applyAlignment="1">
      <alignment horizontal="center"/>
    </xf>
    <xf numFmtId="0" fontId="1" fillId="7" borderId="2" xfId="0" applyFont="1" applyFill="1" applyBorder="1"/>
    <xf numFmtId="9" fontId="1" fillId="7" borderId="5" xfId="1" applyFont="1" applyFill="1" applyBorder="1" applyAlignment="1">
      <alignment horizontal="center"/>
    </xf>
    <xf numFmtId="9" fontId="1" fillId="7" borderId="6" xfId="1" applyFont="1" applyFill="1" applyBorder="1" applyAlignment="1">
      <alignment horizontal="center"/>
    </xf>
    <xf numFmtId="9" fontId="1" fillId="7" borderId="0" xfId="1" applyFont="1" applyFill="1" applyAlignment="1">
      <alignment horizontal="center"/>
    </xf>
    <xf numFmtId="0" fontId="0" fillId="8" borderId="8" xfId="0" applyFill="1" applyBorder="1"/>
    <xf numFmtId="0" fontId="0" fillId="8" borderId="13" xfId="0" applyFill="1" applyBorder="1"/>
    <xf numFmtId="0" fontId="0" fillId="8" borderId="9" xfId="0" applyFill="1" applyBorder="1"/>
    <xf numFmtId="0" fontId="0" fillId="0" borderId="4" xfId="0" applyBorder="1"/>
    <xf numFmtId="0" fontId="0" fillId="8" borderId="4" xfId="0" applyFill="1" applyBorder="1"/>
    <xf numFmtId="0" fontId="0" fillId="8" borderId="10" xfId="0" applyFill="1" applyBorder="1"/>
    <xf numFmtId="0" fontId="8" fillId="8" borderId="4" xfId="0" applyFont="1" applyFill="1" applyBorder="1" applyAlignment="1">
      <alignment horizontal="center"/>
    </xf>
    <xf numFmtId="0" fontId="0" fillId="8" borderId="10" xfId="0" applyFill="1" applyBorder="1" applyAlignment="1">
      <alignment horizontal="right"/>
    </xf>
    <xf numFmtId="0" fontId="0" fillId="8" borderId="16" xfId="0" applyFill="1" applyBorder="1"/>
    <xf numFmtId="0" fontId="0" fillId="8" borderId="17" xfId="0" applyFill="1" applyBorder="1"/>
    <xf numFmtId="0" fontId="0" fillId="8" borderId="15" xfId="0" applyFill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0" fontId="0" fillId="0" borderId="0" xfId="1" applyNumberFormat="1" applyFont="1"/>
    <xf numFmtId="9" fontId="1" fillId="6" borderId="5" xfId="1" applyFont="1" applyFill="1" applyBorder="1" applyAlignment="1">
      <alignment horizontal="center"/>
    </xf>
    <xf numFmtId="0" fontId="5" fillId="0" borderId="0" xfId="0" applyFont="1"/>
    <xf numFmtId="0" fontId="0" fillId="8" borderId="0" xfId="0" applyFill="1" applyBorder="1"/>
    <xf numFmtId="0" fontId="8" fillId="8" borderId="0" xfId="0" applyFont="1" applyFill="1" applyBorder="1" applyAlignment="1"/>
    <xf numFmtId="0" fontId="12" fillId="8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left"/>
    </xf>
    <xf numFmtId="9" fontId="1" fillId="6" borderId="6" xfId="1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2" fillId="11" borderId="14" xfId="0" applyNumberFormat="1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2" fillId="11" borderId="11" xfId="0" applyNumberFormat="1" applyFont="1" applyFill="1" applyBorder="1" applyAlignment="1">
      <alignment horizontal="center"/>
    </xf>
    <xf numFmtId="9" fontId="2" fillId="2" borderId="17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9" fontId="1" fillId="6" borderId="0" xfId="1" applyFont="1" applyFill="1" applyBorder="1" applyAlignment="1">
      <alignment horizontal="center"/>
    </xf>
    <xf numFmtId="0" fontId="16" fillId="0" borderId="0" xfId="0" applyFont="1"/>
    <xf numFmtId="0" fontId="17" fillId="8" borderId="0" xfId="0" applyFont="1" applyFill="1"/>
    <xf numFmtId="9" fontId="18" fillId="8" borderId="0" xfId="1" applyFont="1" applyFill="1" applyAlignment="1">
      <alignment horizontal="center"/>
    </xf>
    <xf numFmtId="0" fontId="16" fillId="2" borderId="20" xfId="0" applyFont="1" applyFill="1" applyBorder="1"/>
    <xf numFmtId="9" fontId="16" fillId="6" borderId="4" xfId="1" applyFont="1" applyFill="1" applyBorder="1" applyAlignment="1">
      <alignment horizontal="center"/>
    </xf>
    <xf numFmtId="9" fontId="16" fillId="6" borderId="0" xfId="1" applyFont="1" applyFill="1" applyBorder="1" applyAlignment="1">
      <alignment horizontal="center"/>
    </xf>
    <xf numFmtId="9" fontId="16" fillId="6" borderId="10" xfId="1" applyFont="1" applyFill="1" applyBorder="1" applyAlignment="1">
      <alignment horizontal="center"/>
    </xf>
    <xf numFmtId="0" fontId="16" fillId="0" borderId="20" xfId="0" applyFont="1" applyBorder="1"/>
    <xf numFmtId="0" fontId="16" fillId="2" borderId="28" xfId="0" applyFont="1" applyFill="1" applyBorder="1"/>
    <xf numFmtId="0" fontId="19" fillId="12" borderId="18" xfId="0" applyFont="1" applyFill="1" applyBorder="1" applyAlignment="1">
      <alignment horizontal="left"/>
    </xf>
    <xf numFmtId="9" fontId="19" fillId="12" borderId="18" xfId="0" applyNumberFormat="1" applyFont="1" applyFill="1" applyBorder="1" applyAlignment="1">
      <alignment horizontal="center"/>
    </xf>
    <xf numFmtId="9" fontId="19" fillId="13" borderId="19" xfId="1" applyFont="1" applyFill="1" applyBorder="1" applyAlignment="1">
      <alignment horizontal="center"/>
    </xf>
    <xf numFmtId="9" fontId="19" fillId="12" borderId="19" xfId="0" applyNumberFormat="1" applyFont="1" applyFill="1" applyBorder="1" applyAlignment="1">
      <alignment horizontal="center"/>
    </xf>
    <xf numFmtId="9" fontId="19" fillId="12" borderId="3" xfId="0" applyNumberFormat="1" applyFont="1" applyFill="1" applyBorder="1" applyAlignment="1">
      <alignment horizontal="center"/>
    </xf>
    <xf numFmtId="0" fontId="16" fillId="2" borderId="29" xfId="0" applyFont="1" applyFill="1" applyBorder="1"/>
    <xf numFmtId="0" fontId="20" fillId="9" borderId="18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 wrapText="1"/>
    </xf>
    <xf numFmtId="9" fontId="16" fillId="0" borderId="0" xfId="0" applyNumberFormat="1" applyFont="1"/>
    <xf numFmtId="9" fontId="16" fillId="0" borderId="0" xfId="1" applyFont="1"/>
    <xf numFmtId="9" fontId="1" fillId="7" borderId="27" xfId="1" applyNumberFormat="1" applyFont="1" applyFill="1" applyBorder="1" applyAlignment="1">
      <alignment horizontal="center"/>
    </xf>
    <xf numFmtId="0" fontId="20" fillId="7" borderId="2" xfId="0" applyFont="1" applyFill="1" applyBorder="1" applyAlignment="1">
      <alignment horizontal="center" vertical="center" wrapText="1"/>
    </xf>
    <xf numFmtId="9" fontId="1" fillId="7" borderId="22" xfId="1" applyNumberFormat="1" applyFont="1" applyFill="1" applyBorder="1" applyAlignment="1">
      <alignment horizontal="center"/>
    </xf>
    <xf numFmtId="9" fontId="1" fillId="7" borderId="24" xfId="1" applyNumberFormat="1" applyFont="1" applyFill="1" applyBorder="1" applyAlignment="1">
      <alignment horizontal="center"/>
    </xf>
    <xf numFmtId="9" fontId="1" fillId="7" borderId="23" xfId="1" applyNumberFormat="1" applyFont="1" applyFill="1" applyBorder="1" applyAlignment="1">
      <alignment horizontal="center"/>
    </xf>
    <xf numFmtId="9" fontId="1" fillId="7" borderId="26" xfId="1" applyNumberFormat="1" applyFont="1" applyFill="1" applyBorder="1" applyAlignment="1">
      <alignment horizontal="center"/>
    </xf>
    <xf numFmtId="9" fontId="1" fillId="7" borderId="25" xfId="1" applyNumberFormat="1" applyFont="1" applyFill="1" applyBorder="1" applyAlignment="1">
      <alignment horizontal="center"/>
    </xf>
    <xf numFmtId="9" fontId="1" fillId="7" borderId="14" xfId="1" applyNumberFormat="1" applyFont="1" applyFill="1" applyBorder="1" applyAlignment="1">
      <alignment horizontal="center"/>
    </xf>
    <xf numFmtId="9" fontId="1" fillId="7" borderId="12" xfId="1" applyNumberFormat="1" applyFont="1" applyFill="1" applyBorder="1" applyAlignment="1">
      <alignment horizontal="center"/>
    </xf>
    <xf numFmtId="0" fontId="20" fillId="14" borderId="2" xfId="0" applyFont="1" applyFill="1" applyBorder="1" applyAlignment="1">
      <alignment horizontal="left" vertical="center" wrapText="1"/>
    </xf>
    <xf numFmtId="0" fontId="16" fillId="15" borderId="30" xfId="0" applyFont="1" applyFill="1" applyBorder="1"/>
    <xf numFmtId="0" fontId="16" fillId="7" borderId="21" xfId="0" applyFont="1" applyFill="1" applyBorder="1"/>
    <xf numFmtId="0" fontId="16" fillId="15" borderId="21" xfId="0" applyFont="1" applyFill="1" applyBorder="1"/>
    <xf numFmtId="0" fontId="16" fillId="15" borderId="7" xfId="0" applyFont="1" applyFill="1" applyBorder="1"/>
    <xf numFmtId="9" fontId="16" fillId="0" borderId="0" xfId="0" applyNumberFormat="1" applyFont="1" applyFill="1"/>
    <xf numFmtId="0" fontId="16" fillId="0" borderId="0" xfId="0" applyFont="1" applyFill="1"/>
    <xf numFmtId="9" fontId="16" fillId="0" borderId="0" xfId="1" applyFont="1" applyFill="1"/>
    <xf numFmtId="0" fontId="0" fillId="0" borderId="10" xfId="0" applyBorder="1"/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6" fillId="8" borderId="0" xfId="0" applyFont="1" applyFill="1" applyBorder="1"/>
    <xf numFmtId="0" fontId="12" fillId="8" borderId="0" xfId="0" applyFont="1" applyFill="1" applyBorder="1" applyAlignment="1">
      <alignment horizontal="center"/>
    </xf>
    <xf numFmtId="9" fontId="4" fillId="8" borderId="0" xfId="0" applyNumberFormat="1" applyFont="1" applyFill="1" applyBorder="1" applyAlignment="1">
      <alignment horizontal="right" vertical="top"/>
    </xf>
    <xf numFmtId="9" fontId="4" fillId="8" borderId="0" xfId="1" applyFont="1" applyFill="1" applyBorder="1" applyAlignment="1">
      <alignment horizontal="left" vertical="top"/>
    </xf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right"/>
    </xf>
    <xf numFmtId="0" fontId="13" fillId="8" borderId="0" xfId="0" applyFont="1" applyFill="1" applyBorder="1" applyAlignment="1">
      <alignment horizontal="left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 applyAlignment="1">
      <alignment horizontal="left" indent="1"/>
    </xf>
    <xf numFmtId="9" fontId="12" fillId="8" borderId="4" xfId="1" applyFont="1" applyFill="1" applyBorder="1" applyAlignment="1">
      <alignment horizontal="center"/>
    </xf>
    <xf numFmtId="0" fontId="23" fillId="8" borderId="4" xfId="0" applyFont="1" applyFill="1" applyBorder="1" applyAlignment="1">
      <alignment horizontal="left" vertical="top" indent="3"/>
    </xf>
    <xf numFmtId="0" fontId="25" fillId="0" borderId="0" xfId="0" applyFont="1"/>
    <xf numFmtId="0" fontId="14" fillId="8" borderId="0" xfId="0" applyFont="1" applyFill="1" applyBorder="1" applyAlignment="1">
      <alignment horizontal="right"/>
    </xf>
    <xf numFmtId="9" fontId="8" fillId="8" borderId="0" xfId="1" applyFont="1" applyFill="1" applyBorder="1" applyAlignment="1">
      <alignment horizontal="center"/>
    </xf>
    <xf numFmtId="9" fontId="16" fillId="4" borderId="0" xfId="1" applyFont="1" applyFill="1" applyBorder="1" applyAlignment="1">
      <alignment horizontal="center"/>
    </xf>
    <xf numFmtId="9" fontId="16" fillId="4" borderId="4" xfId="1" applyFont="1" applyFill="1" applyBorder="1" applyAlignment="1">
      <alignment horizontal="center"/>
    </xf>
    <xf numFmtId="9" fontId="16" fillId="4" borderId="10" xfId="1" applyFont="1" applyFill="1" applyBorder="1" applyAlignment="1">
      <alignment horizontal="center"/>
    </xf>
    <xf numFmtId="164" fontId="1" fillId="0" borderId="0" xfId="1" applyNumberFormat="1" applyFont="1"/>
    <xf numFmtId="164" fontId="1" fillId="0" borderId="0" xfId="0" applyNumberFormat="1" applyFont="1"/>
    <xf numFmtId="9" fontId="1" fillId="7" borderId="11" xfId="1" applyNumberFormat="1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 vertical="top"/>
    </xf>
    <xf numFmtId="0" fontId="21" fillId="8" borderId="0" xfId="0" applyFont="1" applyFill="1" applyBorder="1" applyAlignment="1">
      <alignment horizontal="center" vertical="top"/>
    </xf>
    <xf numFmtId="0" fontId="21" fillId="8" borderId="10" xfId="0" applyFont="1" applyFill="1" applyBorder="1" applyAlignment="1">
      <alignment horizontal="center" vertical="top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Border="1" applyAlignment="1" applyProtection="1">
      <alignment horizontal="center" vertical="center" wrapText="1"/>
      <protection locked="0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9" fontId="8" fillId="8" borderId="0" xfId="1" applyFont="1" applyFill="1" applyBorder="1" applyAlignment="1">
      <alignment horizontal="center"/>
    </xf>
    <xf numFmtId="9" fontId="8" fillId="8" borderId="10" xfId="1" applyFont="1" applyFill="1" applyBorder="1" applyAlignment="1">
      <alignment horizontal="center"/>
    </xf>
    <xf numFmtId="9" fontId="8" fillId="8" borderId="4" xfId="1" applyFont="1" applyFill="1" applyBorder="1" applyAlignment="1">
      <alignment horizontal="right"/>
    </xf>
    <xf numFmtId="0" fontId="21" fillId="8" borderId="4" xfId="0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 wrapText="1"/>
    </xf>
    <xf numFmtId="0" fontId="2" fillId="7" borderId="19" xfId="0" applyFont="1" applyFill="1" applyBorder="1" applyAlignment="1">
      <alignment horizontal="center" wrapText="1"/>
    </xf>
    <xf numFmtId="0" fontId="2" fillId="7" borderId="3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19" fillId="6" borderId="8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rgb="FF5D6AA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rgb="FF5D6AA1"/>
        </patternFill>
      </fill>
    </dxf>
    <dxf>
      <font>
        <strike val="0"/>
        <outline val="0"/>
        <shadow val="0"/>
        <u val="none"/>
        <vertAlign val="baseline"/>
        <sz val="9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3" formatCode="0%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D6A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Tableaux!$B$1</c:f>
              <c:strCache>
                <c:ptCount val="1"/>
                <c:pt idx="0">
                  <c:v>taux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0"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Tableaux!$A$2:$A$5</c:f>
              <c:strCache>
                <c:ptCount val="4"/>
                <c:pt idx="0">
                  <c:v>Master</c:v>
                </c:pt>
                <c:pt idx="1">
                  <c:v>Master MEEF</c:v>
                </c:pt>
                <c:pt idx="2">
                  <c:v>Licence / LP</c:v>
                </c:pt>
                <c:pt idx="3">
                  <c:v>Autre diplôme</c:v>
                </c:pt>
              </c:strCache>
            </c:strRef>
          </c:cat>
          <c:val>
            <c:numRef>
              <c:f>Tableaux!$B$2:$B$5</c:f>
              <c:numCache>
                <c:formatCode>0%</c:formatCode>
                <c:ptCount val="4"/>
                <c:pt idx="0">
                  <c:v>0.67088607594936711</c:v>
                </c:pt>
                <c:pt idx="1">
                  <c:v>0.17721518987341772</c:v>
                </c:pt>
                <c:pt idx="2">
                  <c:v>2.5316455696202531E-2</c:v>
                </c:pt>
                <c:pt idx="3">
                  <c:v>0.12658227848101267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6-4933-8DAF-2635B148D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axId val="877497504"/>
        <c:axId val="428178832"/>
      </c:barChart>
      <c:catAx>
        <c:axId val="8774975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28178832"/>
        <c:crosses val="autoZero"/>
        <c:auto val="1"/>
        <c:lblAlgn val="ctr"/>
        <c:lblOffset val="100"/>
        <c:noMultiLvlLbl val="0"/>
      </c:catAx>
      <c:valAx>
        <c:axId val="428178832"/>
        <c:scaling>
          <c:orientation val="minMax"/>
          <c:max val="1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one"/>
        <c:spPr>
          <a:solidFill>
            <a:schemeClr val="bg1"/>
          </a:solidFill>
          <a:ln>
            <a:solidFill>
              <a:srgbClr val="5D6AA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774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5D6AA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microsoft.com/office/2007/relationships/hdphoto" Target="../media/hdphoto2.wdp"/><Relationship Id="rId18" Type="http://schemas.microsoft.com/office/2007/relationships/hdphoto" Target="../media/hdphoto3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4.png"/><Relationship Id="rId2" Type="http://schemas.openxmlformats.org/officeDocument/2006/relationships/image" Target="../media/image2.svg"/><Relationship Id="rId16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10" Type="http://schemas.microsoft.com/office/2007/relationships/hdphoto" Target="../media/hdphoto1.wdp"/><Relationship Id="rId19" Type="http://schemas.openxmlformats.org/officeDocument/2006/relationships/image" Target="../media/image15.pn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16</xdr:row>
      <xdr:rowOff>45720</xdr:rowOff>
    </xdr:from>
    <xdr:to>
      <xdr:col>5</xdr:col>
      <xdr:colOff>723900</xdr:colOff>
      <xdr:row>31</xdr:row>
      <xdr:rowOff>76200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0196FA08-AC6F-4444-9B15-5CCF971B1F97}"/>
            </a:ext>
          </a:extLst>
        </xdr:cNvPr>
        <xdr:cNvSpPr/>
      </xdr:nvSpPr>
      <xdr:spPr>
        <a:xfrm>
          <a:off x="822960" y="3403283"/>
          <a:ext cx="3782378" cy="3030855"/>
        </a:xfrm>
        <a:prstGeom prst="roundRect">
          <a:avLst/>
        </a:prstGeom>
        <a:noFill/>
        <a:ln w="28575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209550</xdr:colOff>
      <xdr:row>5</xdr:row>
      <xdr:rowOff>76200</xdr:rowOff>
    </xdr:from>
    <xdr:to>
      <xdr:col>5</xdr:col>
      <xdr:colOff>561975</xdr:colOff>
      <xdr:row>5</xdr:row>
      <xdr:rowOff>76200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E82361DD-9E03-4C3A-AB06-F915BB2EDAF6}"/>
            </a:ext>
          </a:extLst>
        </xdr:cNvPr>
        <xdr:cNvCxnSpPr/>
      </xdr:nvCxnSpPr>
      <xdr:spPr>
        <a:xfrm>
          <a:off x="971550" y="1247775"/>
          <a:ext cx="3467100" cy="0"/>
        </a:xfrm>
        <a:prstGeom prst="line">
          <a:avLst/>
        </a:prstGeom>
        <a:ln w="190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246381</xdr:colOff>
      <xdr:row>9</xdr:row>
      <xdr:rowOff>1692</xdr:rowOff>
    </xdr:from>
    <xdr:to>
      <xdr:col>2</xdr:col>
      <xdr:colOff>522606</xdr:colOff>
      <xdr:row>10</xdr:row>
      <xdr:rowOff>219287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B916E4B-7B75-4593-8ED4-30B392037433}"/>
            </a:ext>
          </a:extLst>
        </xdr:cNvPr>
        <xdr:cNvSpPr txBox="1"/>
      </xdr:nvSpPr>
      <xdr:spPr>
        <a:xfrm>
          <a:off x="1008381" y="1935267"/>
          <a:ext cx="1104900" cy="455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inscrits </a:t>
          </a:r>
        </a:p>
        <a:p>
          <a:pPr algn="ctr"/>
          <a:r>
            <a:rPr lang="fr-FR" sz="1050" b="0">
              <a:solidFill>
                <a:schemeClr val="bg1"/>
              </a:solidFill>
            </a:rPr>
            <a:t>en 3e année</a:t>
          </a:r>
        </a:p>
      </xdr:txBody>
    </xdr:sp>
    <xdr:clientData/>
  </xdr:twoCellAnchor>
  <xdr:twoCellAnchor editAs="oneCell">
    <xdr:from>
      <xdr:col>2</xdr:col>
      <xdr:colOff>666750</xdr:colOff>
      <xdr:row>6</xdr:row>
      <xdr:rowOff>65722</xdr:rowOff>
    </xdr:from>
    <xdr:to>
      <xdr:col>3</xdr:col>
      <xdr:colOff>361951</xdr:colOff>
      <xdr:row>8</xdr:row>
      <xdr:rowOff>120968</xdr:rowOff>
    </xdr:to>
    <xdr:pic>
      <xdr:nvPicPr>
        <xdr:cNvPr id="6" name="Graphique 5" descr="Femme avec un remplissage uni">
          <a:extLst>
            <a:ext uri="{FF2B5EF4-FFF2-40B4-BE49-F238E27FC236}">
              <a16:creationId xmlns:a16="http://schemas.microsoft.com/office/drawing/2014/main" id="{468FBA4B-65CD-4934-A61D-C9149B0FF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62188" y="1423035"/>
          <a:ext cx="457201" cy="436246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264300</xdr:colOff>
      <xdr:row>6</xdr:row>
      <xdr:rowOff>47130</xdr:rowOff>
    </xdr:from>
    <xdr:to>
      <xdr:col>3</xdr:col>
      <xdr:colOff>742950</xdr:colOff>
      <xdr:row>8</xdr:row>
      <xdr:rowOff>131445</xdr:rowOff>
    </xdr:to>
    <xdr:pic>
      <xdr:nvPicPr>
        <xdr:cNvPr id="7" name="Graphique 6" descr="Homme avec un remplissage uni">
          <a:extLst>
            <a:ext uri="{FF2B5EF4-FFF2-40B4-BE49-F238E27FC236}">
              <a16:creationId xmlns:a16="http://schemas.microsoft.com/office/drawing/2014/main" id="{1FE2B988-9C83-4F54-82E7-22176DD73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616975" y="1409205"/>
          <a:ext cx="478650" cy="46531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523875</xdr:colOff>
      <xdr:row>2</xdr:row>
      <xdr:rowOff>19050</xdr:rowOff>
    </xdr:from>
    <xdr:to>
      <xdr:col>6</xdr:col>
      <xdr:colOff>19050</xdr:colOff>
      <xdr:row>4</xdr:row>
      <xdr:rowOff>47625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F89C86B-0FA4-4134-9B6F-8D563CE519CA}"/>
            </a:ext>
          </a:extLst>
        </xdr:cNvPr>
        <xdr:cNvSpPr txBox="1"/>
      </xdr:nvSpPr>
      <xdr:spPr>
        <a:xfrm>
          <a:off x="3638550" y="400050"/>
          <a:ext cx="1019175" cy="409575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bg1"/>
              </a:solidFill>
            </a:rPr>
            <a:t>Licence</a:t>
          </a:r>
        </a:p>
      </xdr:txBody>
    </xdr:sp>
    <xdr:clientData/>
  </xdr:twoCellAnchor>
  <xdr:twoCellAnchor>
    <xdr:from>
      <xdr:col>1</xdr:col>
      <xdr:colOff>495300</xdr:colOff>
      <xdr:row>6</xdr:row>
      <xdr:rowOff>1905</xdr:rowOff>
    </xdr:from>
    <xdr:to>
      <xdr:col>2</xdr:col>
      <xdr:colOff>152400</xdr:colOff>
      <xdr:row>8</xdr:row>
      <xdr:rowOff>131445</xdr:rowOff>
    </xdr:to>
    <xdr:grpSp>
      <xdr:nvGrpSpPr>
        <xdr:cNvPr id="9" name="Group 3">
          <a:extLst>
            <a:ext uri="{FF2B5EF4-FFF2-40B4-BE49-F238E27FC236}">
              <a16:creationId xmlns:a16="http://schemas.microsoft.com/office/drawing/2014/main" id="{538E2424-75B6-4988-865E-4FAFFEF7BC5E}"/>
            </a:ext>
          </a:extLst>
        </xdr:cNvPr>
        <xdr:cNvGrpSpPr>
          <a:grpSpLocks/>
        </xdr:cNvGrpSpPr>
      </xdr:nvGrpSpPr>
      <xdr:grpSpPr>
        <a:xfrm>
          <a:off x="1400175" y="1363980"/>
          <a:ext cx="485775" cy="510540"/>
          <a:chOff x="487680" y="228600"/>
          <a:chExt cx="535305" cy="613410"/>
        </a:xfrm>
        <a:effectLst>
          <a:outerShdw blurRad="50800" dist="38100" dir="8100000" algn="tr" rotWithShape="0">
            <a:prstClr val="black">
              <a:alpha val="40000"/>
            </a:prstClr>
          </a:outerShdw>
        </a:effectLst>
      </xdr:grpSpPr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D1968AA-A397-4890-BB43-F81570F67253}"/>
              </a:ext>
            </a:extLst>
          </xdr:cNvPr>
          <xdr:cNvSpPr/>
        </xdr:nvSpPr>
        <xdr:spPr>
          <a:xfrm>
            <a:off x="487680" y="228600"/>
            <a:ext cx="535305" cy="613410"/>
          </a:xfrm>
          <a:custGeom>
            <a:avLst/>
            <a:gdLst/>
            <a:ahLst/>
            <a:cxnLst/>
            <a:rect l="l" t="t" r="r" b="b"/>
            <a:pathLst>
              <a:path w="535305" h="613410">
                <a:moveTo>
                  <a:pt x="204182" y="58420"/>
                </a:moveTo>
                <a:lnTo>
                  <a:pt x="163060" y="58420"/>
                </a:lnTo>
                <a:lnTo>
                  <a:pt x="176904" y="27940"/>
                </a:lnTo>
                <a:lnTo>
                  <a:pt x="184489" y="16510"/>
                </a:lnTo>
                <a:lnTo>
                  <a:pt x="194918" y="7620"/>
                </a:lnTo>
                <a:lnTo>
                  <a:pt x="207451" y="1270"/>
                </a:lnTo>
                <a:lnTo>
                  <a:pt x="221350" y="0"/>
                </a:lnTo>
                <a:lnTo>
                  <a:pt x="313939" y="0"/>
                </a:lnTo>
                <a:lnTo>
                  <a:pt x="350800" y="16510"/>
                </a:lnTo>
                <a:lnTo>
                  <a:pt x="360693" y="33020"/>
                </a:lnTo>
                <a:lnTo>
                  <a:pt x="218921" y="33020"/>
                </a:lnTo>
                <a:lnTo>
                  <a:pt x="215257" y="35560"/>
                </a:lnTo>
                <a:lnTo>
                  <a:pt x="213569" y="38100"/>
                </a:lnTo>
                <a:lnTo>
                  <a:pt x="204182" y="58420"/>
                </a:lnTo>
                <a:close/>
              </a:path>
              <a:path w="535305" h="613410">
                <a:moveTo>
                  <a:pt x="452722" y="613410"/>
                </a:moveTo>
                <a:lnTo>
                  <a:pt x="82580" y="613410"/>
                </a:lnTo>
                <a:lnTo>
                  <a:pt x="76234" y="610870"/>
                </a:lnTo>
                <a:lnTo>
                  <a:pt x="45630" y="585470"/>
                </a:lnTo>
                <a:lnTo>
                  <a:pt x="39313" y="572770"/>
                </a:lnTo>
                <a:lnTo>
                  <a:pt x="16965" y="542290"/>
                </a:lnTo>
                <a:lnTo>
                  <a:pt x="3909" y="501650"/>
                </a:lnTo>
                <a:lnTo>
                  <a:pt x="0" y="449580"/>
                </a:lnTo>
                <a:lnTo>
                  <a:pt x="5092" y="384810"/>
                </a:lnTo>
                <a:lnTo>
                  <a:pt x="5399" y="382270"/>
                </a:lnTo>
                <a:lnTo>
                  <a:pt x="7268" y="381000"/>
                </a:lnTo>
                <a:lnTo>
                  <a:pt x="9565" y="381000"/>
                </a:lnTo>
                <a:lnTo>
                  <a:pt x="22986" y="378460"/>
                </a:lnTo>
                <a:lnTo>
                  <a:pt x="35620" y="372110"/>
                </a:lnTo>
                <a:lnTo>
                  <a:pt x="47550" y="363220"/>
                </a:lnTo>
                <a:lnTo>
                  <a:pt x="58860" y="351790"/>
                </a:lnTo>
                <a:lnTo>
                  <a:pt x="42979" y="294640"/>
                </a:lnTo>
                <a:lnTo>
                  <a:pt x="33883" y="231140"/>
                </a:lnTo>
                <a:lnTo>
                  <a:pt x="30702" y="168910"/>
                </a:lnTo>
                <a:lnTo>
                  <a:pt x="32567" y="111760"/>
                </a:lnTo>
                <a:lnTo>
                  <a:pt x="38607" y="68580"/>
                </a:lnTo>
                <a:lnTo>
                  <a:pt x="69879" y="26670"/>
                </a:lnTo>
                <a:lnTo>
                  <a:pt x="116614" y="15240"/>
                </a:lnTo>
                <a:lnTo>
                  <a:pt x="133582" y="22860"/>
                </a:lnTo>
                <a:lnTo>
                  <a:pt x="135052" y="24130"/>
                </a:lnTo>
                <a:lnTo>
                  <a:pt x="102425" y="24130"/>
                </a:lnTo>
                <a:lnTo>
                  <a:pt x="90857" y="26670"/>
                </a:lnTo>
                <a:lnTo>
                  <a:pt x="80261" y="31750"/>
                </a:lnTo>
                <a:lnTo>
                  <a:pt x="71036" y="38100"/>
                </a:lnTo>
                <a:lnTo>
                  <a:pt x="77176" y="39370"/>
                </a:lnTo>
                <a:lnTo>
                  <a:pt x="83386" y="43180"/>
                </a:lnTo>
                <a:lnTo>
                  <a:pt x="88084" y="46990"/>
                </a:lnTo>
                <a:lnTo>
                  <a:pt x="62563" y="46990"/>
                </a:lnTo>
                <a:lnTo>
                  <a:pt x="58977" y="48260"/>
                </a:lnTo>
                <a:lnTo>
                  <a:pt x="55592" y="50800"/>
                </a:lnTo>
                <a:lnTo>
                  <a:pt x="47936" y="71120"/>
                </a:lnTo>
                <a:lnTo>
                  <a:pt x="42529" y="107950"/>
                </a:lnTo>
                <a:lnTo>
                  <a:pt x="40304" y="158750"/>
                </a:lnTo>
                <a:lnTo>
                  <a:pt x="42193" y="215900"/>
                </a:lnTo>
                <a:lnTo>
                  <a:pt x="49129" y="275590"/>
                </a:lnTo>
                <a:lnTo>
                  <a:pt x="62046" y="331470"/>
                </a:lnTo>
                <a:lnTo>
                  <a:pt x="71787" y="331470"/>
                </a:lnTo>
                <a:lnTo>
                  <a:pt x="67661" y="367030"/>
                </a:lnTo>
                <a:lnTo>
                  <a:pt x="57831" y="367030"/>
                </a:lnTo>
                <a:lnTo>
                  <a:pt x="47724" y="375920"/>
                </a:lnTo>
                <a:lnTo>
                  <a:pt x="37121" y="382270"/>
                </a:lnTo>
                <a:lnTo>
                  <a:pt x="25980" y="387350"/>
                </a:lnTo>
                <a:lnTo>
                  <a:pt x="14253" y="389890"/>
                </a:lnTo>
                <a:lnTo>
                  <a:pt x="9813" y="444500"/>
                </a:lnTo>
                <a:lnTo>
                  <a:pt x="11946" y="490220"/>
                </a:lnTo>
                <a:lnTo>
                  <a:pt x="20738" y="527050"/>
                </a:lnTo>
                <a:lnTo>
                  <a:pt x="36274" y="554990"/>
                </a:lnTo>
                <a:lnTo>
                  <a:pt x="45852" y="554990"/>
                </a:lnTo>
                <a:lnTo>
                  <a:pt x="45557" y="557530"/>
                </a:lnTo>
                <a:lnTo>
                  <a:pt x="46201" y="563880"/>
                </a:lnTo>
                <a:lnTo>
                  <a:pt x="49953" y="574040"/>
                </a:lnTo>
                <a:lnTo>
                  <a:pt x="53167" y="579120"/>
                </a:lnTo>
                <a:lnTo>
                  <a:pt x="57333" y="582930"/>
                </a:lnTo>
                <a:lnTo>
                  <a:pt x="75471" y="600710"/>
                </a:lnTo>
                <a:lnTo>
                  <a:pt x="79983" y="603250"/>
                </a:lnTo>
                <a:lnTo>
                  <a:pt x="94645" y="603250"/>
                </a:lnTo>
                <a:lnTo>
                  <a:pt x="94589" y="604520"/>
                </a:lnTo>
                <a:lnTo>
                  <a:pt x="470204" y="604520"/>
                </a:lnTo>
                <a:lnTo>
                  <a:pt x="464943" y="608330"/>
                </a:lnTo>
                <a:lnTo>
                  <a:pt x="459067" y="610870"/>
                </a:lnTo>
                <a:lnTo>
                  <a:pt x="452722" y="613410"/>
                </a:lnTo>
                <a:close/>
              </a:path>
              <a:path w="535305" h="613410">
                <a:moveTo>
                  <a:pt x="383563" y="58420"/>
                </a:moveTo>
                <a:lnTo>
                  <a:pt x="372235" y="58420"/>
                </a:lnTo>
                <a:lnTo>
                  <a:pt x="378748" y="46990"/>
                </a:lnTo>
                <a:lnTo>
                  <a:pt x="388488" y="34290"/>
                </a:lnTo>
                <a:lnTo>
                  <a:pt x="401712" y="22860"/>
                </a:lnTo>
                <a:lnTo>
                  <a:pt x="418680" y="15240"/>
                </a:lnTo>
                <a:lnTo>
                  <a:pt x="444337" y="16510"/>
                </a:lnTo>
                <a:lnTo>
                  <a:pt x="460532" y="24130"/>
                </a:lnTo>
                <a:lnTo>
                  <a:pt x="432870" y="24130"/>
                </a:lnTo>
                <a:lnTo>
                  <a:pt x="420719" y="25400"/>
                </a:lnTo>
                <a:lnTo>
                  <a:pt x="405281" y="31750"/>
                </a:lnTo>
                <a:lnTo>
                  <a:pt x="393399" y="43180"/>
                </a:lnTo>
                <a:lnTo>
                  <a:pt x="384891" y="55880"/>
                </a:lnTo>
                <a:lnTo>
                  <a:pt x="383563" y="58420"/>
                </a:lnTo>
                <a:close/>
              </a:path>
              <a:path w="535305" h="613410">
                <a:moveTo>
                  <a:pt x="200661" y="66040"/>
                </a:moveTo>
                <a:lnTo>
                  <a:pt x="155698" y="66040"/>
                </a:lnTo>
                <a:lnTo>
                  <a:pt x="150365" y="55880"/>
                </a:lnTo>
                <a:lnTo>
                  <a:pt x="141846" y="43180"/>
                </a:lnTo>
                <a:lnTo>
                  <a:pt x="129971" y="31750"/>
                </a:lnTo>
                <a:lnTo>
                  <a:pt x="114570" y="25400"/>
                </a:lnTo>
                <a:lnTo>
                  <a:pt x="102425" y="24130"/>
                </a:lnTo>
                <a:lnTo>
                  <a:pt x="135052" y="24130"/>
                </a:lnTo>
                <a:lnTo>
                  <a:pt x="146807" y="34290"/>
                </a:lnTo>
                <a:lnTo>
                  <a:pt x="156546" y="46990"/>
                </a:lnTo>
                <a:lnTo>
                  <a:pt x="163060" y="58420"/>
                </a:lnTo>
                <a:lnTo>
                  <a:pt x="204182" y="58420"/>
                </a:lnTo>
                <a:lnTo>
                  <a:pt x="200661" y="66040"/>
                </a:lnTo>
                <a:close/>
              </a:path>
              <a:path w="535305" h="613410">
                <a:moveTo>
                  <a:pt x="432259" y="81280"/>
                </a:moveTo>
                <a:lnTo>
                  <a:pt x="421315" y="81280"/>
                </a:lnTo>
                <a:lnTo>
                  <a:pt x="425440" y="73660"/>
                </a:lnTo>
                <a:lnTo>
                  <a:pt x="451902" y="43180"/>
                </a:lnTo>
                <a:lnTo>
                  <a:pt x="464258" y="38100"/>
                </a:lnTo>
                <a:lnTo>
                  <a:pt x="455035" y="31750"/>
                </a:lnTo>
                <a:lnTo>
                  <a:pt x="444441" y="26670"/>
                </a:lnTo>
                <a:lnTo>
                  <a:pt x="432870" y="24130"/>
                </a:lnTo>
                <a:lnTo>
                  <a:pt x="460532" y="24130"/>
                </a:lnTo>
                <a:lnTo>
                  <a:pt x="465930" y="26670"/>
                </a:lnTo>
                <a:lnTo>
                  <a:pt x="481049" y="38100"/>
                </a:lnTo>
                <a:lnTo>
                  <a:pt x="487283" y="44450"/>
                </a:lnTo>
                <a:lnTo>
                  <a:pt x="488385" y="46990"/>
                </a:lnTo>
                <a:lnTo>
                  <a:pt x="462789" y="46990"/>
                </a:lnTo>
                <a:lnTo>
                  <a:pt x="455779" y="50800"/>
                </a:lnTo>
                <a:lnTo>
                  <a:pt x="448496" y="58420"/>
                </a:lnTo>
                <a:lnTo>
                  <a:pt x="451244" y="67310"/>
                </a:lnTo>
                <a:lnTo>
                  <a:pt x="441379" y="67310"/>
                </a:lnTo>
                <a:lnTo>
                  <a:pt x="437048" y="73660"/>
                </a:lnTo>
                <a:lnTo>
                  <a:pt x="432907" y="80010"/>
                </a:lnTo>
                <a:lnTo>
                  <a:pt x="432259" y="81280"/>
                </a:lnTo>
                <a:close/>
              </a:path>
              <a:path w="535305" h="613410">
                <a:moveTo>
                  <a:pt x="379576" y="66040"/>
                </a:moveTo>
                <a:lnTo>
                  <a:pt x="334623" y="66040"/>
                </a:lnTo>
                <a:lnTo>
                  <a:pt x="320032" y="35560"/>
                </a:lnTo>
                <a:lnTo>
                  <a:pt x="316369" y="33020"/>
                </a:lnTo>
                <a:lnTo>
                  <a:pt x="360693" y="33020"/>
                </a:lnTo>
                <a:lnTo>
                  <a:pt x="372235" y="58420"/>
                </a:lnTo>
                <a:lnTo>
                  <a:pt x="383563" y="58420"/>
                </a:lnTo>
                <a:lnTo>
                  <a:pt x="379576" y="66040"/>
                </a:lnTo>
                <a:close/>
              </a:path>
              <a:path w="535305" h="613410">
                <a:moveTo>
                  <a:pt x="71787" y="331470"/>
                </a:moveTo>
                <a:lnTo>
                  <a:pt x="62046" y="331470"/>
                </a:lnTo>
                <a:lnTo>
                  <a:pt x="80929" y="167640"/>
                </a:lnTo>
                <a:lnTo>
                  <a:pt x="75214" y="140970"/>
                </a:lnTo>
                <a:lnTo>
                  <a:pt x="74292" y="114300"/>
                </a:lnTo>
                <a:lnTo>
                  <a:pt x="78155" y="86360"/>
                </a:lnTo>
                <a:lnTo>
                  <a:pt x="86793" y="58420"/>
                </a:lnTo>
                <a:lnTo>
                  <a:pt x="79510" y="50800"/>
                </a:lnTo>
                <a:lnTo>
                  <a:pt x="72500" y="46990"/>
                </a:lnTo>
                <a:lnTo>
                  <a:pt x="88084" y="46990"/>
                </a:lnTo>
                <a:lnTo>
                  <a:pt x="89650" y="48260"/>
                </a:lnTo>
                <a:lnTo>
                  <a:pt x="95954" y="54610"/>
                </a:lnTo>
                <a:lnTo>
                  <a:pt x="100877" y="60960"/>
                </a:lnTo>
                <a:lnTo>
                  <a:pt x="105464" y="67310"/>
                </a:lnTo>
                <a:lnTo>
                  <a:pt x="93915" y="67310"/>
                </a:lnTo>
                <a:lnTo>
                  <a:pt x="88522" y="85090"/>
                </a:lnTo>
                <a:lnTo>
                  <a:pt x="85175" y="102870"/>
                </a:lnTo>
                <a:lnTo>
                  <a:pt x="83871" y="119380"/>
                </a:lnTo>
                <a:lnTo>
                  <a:pt x="84608" y="137160"/>
                </a:lnTo>
                <a:lnTo>
                  <a:pt x="94522" y="137160"/>
                </a:lnTo>
                <a:lnTo>
                  <a:pt x="94037" y="139700"/>
                </a:lnTo>
                <a:lnTo>
                  <a:pt x="71787" y="331470"/>
                </a:lnTo>
                <a:close/>
              </a:path>
              <a:path w="535305" h="613410">
                <a:moveTo>
                  <a:pt x="482087" y="331470"/>
                </a:moveTo>
                <a:lnTo>
                  <a:pt x="473244" y="331470"/>
                </a:lnTo>
                <a:lnTo>
                  <a:pt x="486163" y="275590"/>
                </a:lnTo>
                <a:lnTo>
                  <a:pt x="493112" y="215900"/>
                </a:lnTo>
                <a:lnTo>
                  <a:pt x="495032" y="158750"/>
                </a:lnTo>
                <a:lnTo>
                  <a:pt x="492863" y="107950"/>
                </a:lnTo>
                <a:lnTo>
                  <a:pt x="487547" y="71120"/>
                </a:lnTo>
                <a:lnTo>
                  <a:pt x="480024" y="50800"/>
                </a:lnTo>
                <a:lnTo>
                  <a:pt x="479571" y="50800"/>
                </a:lnTo>
                <a:lnTo>
                  <a:pt x="476312" y="48260"/>
                </a:lnTo>
                <a:lnTo>
                  <a:pt x="472761" y="46990"/>
                </a:lnTo>
                <a:lnTo>
                  <a:pt x="488385" y="46990"/>
                </a:lnTo>
                <a:lnTo>
                  <a:pt x="496718" y="68580"/>
                </a:lnTo>
                <a:lnTo>
                  <a:pt x="502750" y="111760"/>
                </a:lnTo>
                <a:lnTo>
                  <a:pt x="504619" y="167640"/>
                </a:lnTo>
                <a:lnTo>
                  <a:pt x="501444" y="231140"/>
                </a:lnTo>
                <a:lnTo>
                  <a:pt x="492341" y="294640"/>
                </a:lnTo>
                <a:lnTo>
                  <a:pt x="482087" y="331470"/>
                </a:lnTo>
                <a:close/>
              </a:path>
              <a:path w="535305" h="613410">
                <a:moveTo>
                  <a:pt x="125917" y="81280"/>
                </a:moveTo>
                <a:lnTo>
                  <a:pt x="113970" y="81280"/>
                </a:lnTo>
                <a:lnTo>
                  <a:pt x="118364" y="74930"/>
                </a:lnTo>
                <a:lnTo>
                  <a:pt x="124214" y="71120"/>
                </a:lnTo>
                <a:lnTo>
                  <a:pt x="131213" y="67310"/>
                </a:lnTo>
                <a:lnTo>
                  <a:pt x="139054" y="66040"/>
                </a:lnTo>
                <a:lnTo>
                  <a:pt x="396231" y="66040"/>
                </a:lnTo>
                <a:lnTo>
                  <a:pt x="404072" y="67310"/>
                </a:lnTo>
                <a:lnTo>
                  <a:pt x="411072" y="71120"/>
                </a:lnTo>
                <a:lnTo>
                  <a:pt x="416923" y="74930"/>
                </a:lnTo>
                <a:lnTo>
                  <a:pt x="417801" y="76200"/>
                </a:lnTo>
                <a:lnTo>
                  <a:pt x="139054" y="76200"/>
                </a:lnTo>
                <a:lnTo>
                  <a:pt x="131826" y="77470"/>
                </a:lnTo>
                <a:lnTo>
                  <a:pt x="125917" y="81280"/>
                </a:lnTo>
                <a:close/>
              </a:path>
              <a:path w="535305" h="613410">
                <a:moveTo>
                  <a:pt x="94522" y="137160"/>
                </a:moveTo>
                <a:lnTo>
                  <a:pt x="84608" y="137160"/>
                </a:lnTo>
                <a:lnTo>
                  <a:pt x="86496" y="128270"/>
                </a:lnTo>
                <a:lnTo>
                  <a:pt x="89624" y="120650"/>
                </a:lnTo>
                <a:lnTo>
                  <a:pt x="93921" y="113030"/>
                </a:lnTo>
                <a:lnTo>
                  <a:pt x="99316" y="106680"/>
                </a:lnTo>
                <a:lnTo>
                  <a:pt x="109823" y="95250"/>
                </a:lnTo>
                <a:lnTo>
                  <a:pt x="106266" y="87630"/>
                </a:lnTo>
                <a:lnTo>
                  <a:pt x="102382" y="80010"/>
                </a:lnTo>
                <a:lnTo>
                  <a:pt x="98241" y="73660"/>
                </a:lnTo>
                <a:lnTo>
                  <a:pt x="93915" y="67310"/>
                </a:lnTo>
                <a:lnTo>
                  <a:pt x="105464" y="67310"/>
                </a:lnTo>
                <a:lnTo>
                  <a:pt x="109845" y="73660"/>
                </a:lnTo>
                <a:lnTo>
                  <a:pt x="113970" y="81280"/>
                </a:lnTo>
                <a:lnTo>
                  <a:pt x="125917" y="81280"/>
                </a:lnTo>
                <a:lnTo>
                  <a:pt x="121931" y="87630"/>
                </a:lnTo>
                <a:lnTo>
                  <a:pt x="120468" y="93980"/>
                </a:lnTo>
                <a:lnTo>
                  <a:pt x="120468" y="109220"/>
                </a:lnTo>
                <a:lnTo>
                  <a:pt x="110706" y="109220"/>
                </a:lnTo>
                <a:lnTo>
                  <a:pt x="106399" y="113030"/>
                </a:lnTo>
                <a:lnTo>
                  <a:pt x="101747" y="119380"/>
                </a:lnTo>
                <a:lnTo>
                  <a:pt x="98087" y="125730"/>
                </a:lnTo>
                <a:lnTo>
                  <a:pt x="95492" y="132080"/>
                </a:lnTo>
                <a:lnTo>
                  <a:pt x="94522" y="137160"/>
                </a:lnTo>
                <a:close/>
              </a:path>
              <a:path w="535305" h="613410">
                <a:moveTo>
                  <a:pt x="460204" y="137160"/>
                </a:moveTo>
                <a:lnTo>
                  <a:pt x="450682" y="137160"/>
                </a:lnTo>
                <a:lnTo>
                  <a:pt x="451421" y="119380"/>
                </a:lnTo>
                <a:lnTo>
                  <a:pt x="450117" y="102870"/>
                </a:lnTo>
                <a:lnTo>
                  <a:pt x="446770" y="85090"/>
                </a:lnTo>
                <a:lnTo>
                  <a:pt x="441379" y="67310"/>
                </a:lnTo>
                <a:lnTo>
                  <a:pt x="451244" y="67310"/>
                </a:lnTo>
                <a:lnTo>
                  <a:pt x="457132" y="86360"/>
                </a:lnTo>
                <a:lnTo>
                  <a:pt x="460994" y="114300"/>
                </a:lnTo>
                <a:lnTo>
                  <a:pt x="460204" y="137160"/>
                </a:lnTo>
                <a:close/>
              </a:path>
              <a:path w="535305" h="613410">
                <a:moveTo>
                  <a:pt x="417783" y="288290"/>
                </a:moveTo>
                <a:lnTo>
                  <a:pt x="396235" y="288290"/>
                </a:lnTo>
                <a:lnTo>
                  <a:pt x="403463" y="287020"/>
                </a:lnTo>
                <a:lnTo>
                  <a:pt x="409372" y="283210"/>
                </a:lnTo>
                <a:lnTo>
                  <a:pt x="413359" y="276860"/>
                </a:lnTo>
                <a:lnTo>
                  <a:pt x="414822" y="270510"/>
                </a:lnTo>
                <a:lnTo>
                  <a:pt x="414822" y="93980"/>
                </a:lnTo>
                <a:lnTo>
                  <a:pt x="413359" y="87630"/>
                </a:lnTo>
                <a:lnTo>
                  <a:pt x="409372" y="81280"/>
                </a:lnTo>
                <a:lnTo>
                  <a:pt x="403463" y="77470"/>
                </a:lnTo>
                <a:lnTo>
                  <a:pt x="396235" y="76200"/>
                </a:lnTo>
                <a:lnTo>
                  <a:pt x="417801" y="76200"/>
                </a:lnTo>
                <a:lnTo>
                  <a:pt x="421315" y="81280"/>
                </a:lnTo>
                <a:lnTo>
                  <a:pt x="432259" y="81280"/>
                </a:lnTo>
                <a:lnTo>
                  <a:pt x="429023" y="87630"/>
                </a:lnTo>
                <a:lnTo>
                  <a:pt x="425466" y="95250"/>
                </a:lnTo>
                <a:lnTo>
                  <a:pt x="435974" y="106680"/>
                </a:lnTo>
                <a:lnTo>
                  <a:pt x="438132" y="109220"/>
                </a:lnTo>
                <a:lnTo>
                  <a:pt x="424573" y="109220"/>
                </a:lnTo>
                <a:lnTo>
                  <a:pt x="424573" y="270510"/>
                </a:lnTo>
                <a:lnTo>
                  <a:pt x="422343" y="280670"/>
                </a:lnTo>
                <a:lnTo>
                  <a:pt x="417783" y="288290"/>
                </a:lnTo>
                <a:close/>
              </a:path>
              <a:path w="535305" h="613410">
                <a:moveTo>
                  <a:pt x="396231" y="298450"/>
                </a:moveTo>
                <a:lnTo>
                  <a:pt x="139049" y="298450"/>
                </a:lnTo>
                <a:lnTo>
                  <a:pt x="128027" y="295910"/>
                </a:lnTo>
                <a:lnTo>
                  <a:pt x="119016" y="290830"/>
                </a:lnTo>
                <a:lnTo>
                  <a:pt x="112937" y="280670"/>
                </a:lnTo>
                <a:lnTo>
                  <a:pt x="110706" y="270510"/>
                </a:lnTo>
                <a:lnTo>
                  <a:pt x="110706" y="109220"/>
                </a:lnTo>
                <a:lnTo>
                  <a:pt x="120468" y="109220"/>
                </a:lnTo>
                <a:lnTo>
                  <a:pt x="120468" y="270510"/>
                </a:lnTo>
                <a:lnTo>
                  <a:pt x="121931" y="276860"/>
                </a:lnTo>
                <a:lnTo>
                  <a:pt x="125917" y="283210"/>
                </a:lnTo>
                <a:lnTo>
                  <a:pt x="131826" y="287020"/>
                </a:lnTo>
                <a:lnTo>
                  <a:pt x="139054" y="288290"/>
                </a:lnTo>
                <a:lnTo>
                  <a:pt x="417783" y="288290"/>
                </a:lnTo>
                <a:lnTo>
                  <a:pt x="416263" y="290830"/>
                </a:lnTo>
                <a:lnTo>
                  <a:pt x="407253" y="295910"/>
                </a:lnTo>
                <a:lnTo>
                  <a:pt x="396231" y="298450"/>
                </a:lnTo>
                <a:close/>
              </a:path>
              <a:path w="535305" h="613410">
                <a:moveTo>
                  <a:pt x="471520" y="603250"/>
                </a:moveTo>
                <a:lnTo>
                  <a:pt x="455306" y="603250"/>
                </a:lnTo>
                <a:lnTo>
                  <a:pt x="459814" y="600710"/>
                </a:lnTo>
                <a:lnTo>
                  <a:pt x="477941" y="582930"/>
                </a:lnTo>
                <a:lnTo>
                  <a:pt x="489727" y="557530"/>
                </a:lnTo>
                <a:lnTo>
                  <a:pt x="441242" y="139700"/>
                </a:lnTo>
                <a:lnTo>
                  <a:pt x="424573" y="109220"/>
                </a:lnTo>
                <a:lnTo>
                  <a:pt x="438132" y="109220"/>
                </a:lnTo>
                <a:lnTo>
                  <a:pt x="441368" y="113030"/>
                </a:lnTo>
                <a:lnTo>
                  <a:pt x="445666" y="120650"/>
                </a:lnTo>
                <a:lnTo>
                  <a:pt x="448794" y="128270"/>
                </a:lnTo>
                <a:lnTo>
                  <a:pt x="450682" y="137160"/>
                </a:lnTo>
                <a:lnTo>
                  <a:pt x="460204" y="137160"/>
                </a:lnTo>
                <a:lnTo>
                  <a:pt x="460073" y="140970"/>
                </a:lnTo>
                <a:lnTo>
                  <a:pt x="454360" y="167640"/>
                </a:lnTo>
                <a:lnTo>
                  <a:pt x="473244" y="331470"/>
                </a:lnTo>
                <a:lnTo>
                  <a:pt x="482087" y="331470"/>
                </a:lnTo>
                <a:lnTo>
                  <a:pt x="476429" y="351790"/>
                </a:lnTo>
                <a:lnTo>
                  <a:pt x="487739" y="363220"/>
                </a:lnTo>
                <a:lnTo>
                  <a:pt x="492852" y="367030"/>
                </a:lnTo>
                <a:lnTo>
                  <a:pt x="477454" y="367030"/>
                </a:lnTo>
                <a:lnTo>
                  <a:pt x="498937" y="552450"/>
                </a:lnTo>
                <a:lnTo>
                  <a:pt x="499011" y="554990"/>
                </a:lnTo>
                <a:lnTo>
                  <a:pt x="509020" y="554990"/>
                </a:lnTo>
                <a:lnTo>
                  <a:pt x="495986" y="572770"/>
                </a:lnTo>
                <a:lnTo>
                  <a:pt x="493532" y="579120"/>
                </a:lnTo>
                <a:lnTo>
                  <a:pt x="489669" y="585470"/>
                </a:lnTo>
                <a:lnTo>
                  <a:pt x="484678" y="590550"/>
                </a:lnTo>
                <a:lnTo>
                  <a:pt x="471520" y="603250"/>
                </a:lnTo>
                <a:close/>
              </a:path>
              <a:path w="535305" h="613410">
                <a:moveTo>
                  <a:pt x="177885" y="288290"/>
                </a:moveTo>
                <a:lnTo>
                  <a:pt x="168128" y="288290"/>
                </a:lnTo>
                <a:lnTo>
                  <a:pt x="168128" y="224790"/>
                </a:lnTo>
                <a:lnTo>
                  <a:pt x="169676" y="217170"/>
                </a:lnTo>
                <a:lnTo>
                  <a:pt x="173893" y="210820"/>
                </a:lnTo>
                <a:lnTo>
                  <a:pt x="180143" y="207010"/>
                </a:lnTo>
                <a:lnTo>
                  <a:pt x="187788" y="204470"/>
                </a:lnTo>
                <a:lnTo>
                  <a:pt x="190032" y="204470"/>
                </a:lnTo>
                <a:lnTo>
                  <a:pt x="197676" y="207010"/>
                </a:lnTo>
                <a:lnTo>
                  <a:pt x="203926" y="210820"/>
                </a:lnTo>
                <a:lnTo>
                  <a:pt x="206457" y="214630"/>
                </a:lnTo>
                <a:lnTo>
                  <a:pt x="182329" y="214630"/>
                </a:lnTo>
                <a:lnTo>
                  <a:pt x="177885" y="219710"/>
                </a:lnTo>
                <a:lnTo>
                  <a:pt x="177885" y="288290"/>
                </a:lnTo>
                <a:close/>
              </a:path>
              <a:path w="535305" h="613410">
                <a:moveTo>
                  <a:pt x="335355" y="288290"/>
                </a:moveTo>
                <a:lnTo>
                  <a:pt x="325598" y="288290"/>
                </a:lnTo>
                <a:lnTo>
                  <a:pt x="325598" y="224790"/>
                </a:lnTo>
                <a:lnTo>
                  <a:pt x="327146" y="217170"/>
                </a:lnTo>
                <a:lnTo>
                  <a:pt x="331363" y="210820"/>
                </a:lnTo>
                <a:lnTo>
                  <a:pt x="337613" y="207010"/>
                </a:lnTo>
                <a:lnTo>
                  <a:pt x="345258" y="204470"/>
                </a:lnTo>
                <a:lnTo>
                  <a:pt x="347502" y="204470"/>
                </a:lnTo>
                <a:lnTo>
                  <a:pt x="355146" y="207010"/>
                </a:lnTo>
                <a:lnTo>
                  <a:pt x="361396" y="210820"/>
                </a:lnTo>
                <a:lnTo>
                  <a:pt x="363927" y="214630"/>
                </a:lnTo>
                <a:lnTo>
                  <a:pt x="339799" y="214630"/>
                </a:lnTo>
                <a:lnTo>
                  <a:pt x="335355" y="219710"/>
                </a:lnTo>
                <a:lnTo>
                  <a:pt x="335355" y="288290"/>
                </a:lnTo>
                <a:close/>
              </a:path>
              <a:path w="535305" h="613410">
                <a:moveTo>
                  <a:pt x="209691" y="288290"/>
                </a:moveTo>
                <a:lnTo>
                  <a:pt x="199934" y="288290"/>
                </a:lnTo>
                <a:lnTo>
                  <a:pt x="199934" y="219710"/>
                </a:lnTo>
                <a:lnTo>
                  <a:pt x="195495" y="214630"/>
                </a:lnTo>
                <a:lnTo>
                  <a:pt x="206457" y="214630"/>
                </a:lnTo>
                <a:lnTo>
                  <a:pt x="208144" y="217170"/>
                </a:lnTo>
                <a:lnTo>
                  <a:pt x="209691" y="224790"/>
                </a:lnTo>
                <a:lnTo>
                  <a:pt x="209691" y="288290"/>
                </a:lnTo>
                <a:close/>
              </a:path>
              <a:path w="535305" h="613410">
                <a:moveTo>
                  <a:pt x="367161" y="288290"/>
                </a:moveTo>
                <a:lnTo>
                  <a:pt x="357405" y="288290"/>
                </a:lnTo>
                <a:lnTo>
                  <a:pt x="357405" y="219710"/>
                </a:lnTo>
                <a:lnTo>
                  <a:pt x="352960" y="214630"/>
                </a:lnTo>
                <a:lnTo>
                  <a:pt x="363927" y="214630"/>
                </a:lnTo>
                <a:lnTo>
                  <a:pt x="365614" y="217170"/>
                </a:lnTo>
                <a:lnTo>
                  <a:pt x="367161" y="224790"/>
                </a:lnTo>
                <a:lnTo>
                  <a:pt x="367161" y="288290"/>
                </a:lnTo>
                <a:close/>
              </a:path>
              <a:path w="535305" h="613410">
                <a:moveTo>
                  <a:pt x="219750" y="345440"/>
                </a:moveTo>
                <a:lnTo>
                  <a:pt x="158060" y="345440"/>
                </a:lnTo>
                <a:lnTo>
                  <a:pt x="150903" y="337820"/>
                </a:lnTo>
                <a:lnTo>
                  <a:pt x="150903" y="302260"/>
                </a:lnTo>
                <a:lnTo>
                  <a:pt x="151352" y="300990"/>
                </a:lnTo>
                <a:lnTo>
                  <a:pt x="152157" y="298450"/>
                </a:lnTo>
                <a:lnTo>
                  <a:pt x="225653" y="298450"/>
                </a:lnTo>
                <a:lnTo>
                  <a:pt x="226458" y="300990"/>
                </a:lnTo>
                <a:lnTo>
                  <a:pt x="226906" y="302260"/>
                </a:lnTo>
                <a:lnTo>
                  <a:pt x="226906" y="337820"/>
                </a:lnTo>
                <a:lnTo>
                  <a:pt x="219750" y="345440"/>
                </a:lnTo>
                <a:close/>
              </a:path>
              <a:path w="535305" h="613410">
                <a:moveTo>
                  <a:pt x="377220" y="345440"/>
                </a:moveTo>
                <a:lnTo>
                  <a:pt x="315530" y="345440"/>
                </a:lnTo>
                <a:lnTo>
                  <a:pt x="308373" y="337820"/>
                </a:lnTo>
                <a:lnTo>
                  <a:pt x="308373" y="302260"/>
                </a:lnTo>
                <a:lnTo>
                  <a:pt x="308822" y="300990"/>
                </a:lnTo>
                <a:lnTo>
                  <a:pt x="309627" y="298450"/>
                </a:lnTo>
                <a:lnTo>
                  <a:pt x="383123" y="298450"/>
                </a:lnTo>
                <a:lnTo>
                  <a:pt x="383928" y="300990"/>
                </a:lnTo>
                <a:lnTo>
                  <a:pt x="384376" y="302260"/>
                </a:lnTo>
                <a:lnTo>
                  <a:pt x="384376" y="337820"/>
                </a:lnTo>
                <a:lnTo>
                  <a:pt x="377220" y="345440"/>
                </a:lnTo>
                <a:close/>
              </a:path>
              <a:path w="535305" h="613410">
                <a:moveTo>
                  <a:pt x="207501" y="367030"/>
                </a:moveTo>
                <a:lnTo>
                  <a:pt x="170309" y="367030"/>
                </a:lnTo>
                <a:lnTo>
                  <a:pt x="168123" y="364490"/>
                </a:lnTo>
                <a:lnTo>
                  <a:pt x="168123" y="345440"/>
                </a:lnTo>
                <a:lnTo>
                  <a:pt x="177885" y="345440"/>
                </a:lnTo>
                <a:lnTo>
                  <a:pt x="177885" y="356870"/>
                </a:lnTo>
                <a:lnTo>
                  <a:pt x="209686" y="356870"/>
                </a:lnTo>
                <a:lnTo>
                  <a:pt x="209686" y="364490"/>
                </a:lnTo>
                <a:lnTo>
                  <a:pt x="207501" y="367030"/>
                </a:lnTo>
                <a:close/>
              </a:path>
              <a:path w="535305" h="613410">
                <a:moveTo>
                  <a:pt x="209686" y="356870"/>
                </a:moveTo>
                <a:lnTo>
                  <a:pt x="199934" y="356870"/>
                </a:lnTo>
                <a:lnTo>
                  <a:pt x="199934" y="345440"/>
                </a:lnTo>
                <a:lnTo>
                  <a:pt x="209686" y="345440"/>
                </a:lnTo>
                <a:lnTo>
                  <a:pt x="209686" y="356870"/>
                </a:lnTo>
                <a:close/>
              </a:path>
              <a:path w="535305" h="613410">
                <a:moveTo>
                  <a:pt x="364971" y="367030"/>
                </a:moveTo>
                <a:lnTo>
                  <a:pt x="327779" y="367030"/>
                </a:lnTo>
                <a:lnTo>
                  <a:pt x="325593" y="364490"/>
                </a:lnTo>
                <a:lnTo>
                  <a:pt x="325593" y="345440"/>
                </a:lnTo>
                <a:lnTo>
                  <a:pt x="335355" y="345440"/>
                </a:lnTo>
                <a:lnTo>
                  <a:pt x="335355" y="356870"/>
                </a:lnTo>
                <a:lnTo>
                  <a:pt x="367156" y="356870"/>
                </a:lnTo>
                <a:lnTo>
                  <a:pt x="367156" y="364490"/>
                </a:lnTo>
                <a:lnTo>
                  <a:pt x="364971" y="367030"/>
                </a:lnTo>
                <a:close/>
              </a:path>
              <a:path w="535305" h="613410">
                <a:moveTo>
                  <a:pt x="367156" y="356870"/>
                </a:moveTo>
                <a:lnTo>
                  <a:pt x="357405" y="356870"/>
                </a:lnTo>
                <a:lnTo>
                  <a:pt x="357405" y="345440"/>
                </a:lnTo>
                <a:lnTo>
                  <a:pt x="367156" y="345440"/>
                </a:lnTo>
                <a:lnTo>
                  <a:pt x="367156" y="356870"/>
                </a:lnTo>
                <a:close/>
              </a:path>
              <a:path w="535305" h="613410">
                <a:moveTo>
                  <a:pt x="45852" y="554990"/>
                </a:moveTo>
                <a:lnTo>
                  <a:pt x="36274" y="554990"/>
                </a:lnTo>
                <a:lnTo>
                  <a:pt x="36347" y="552450"/>
                </a:lnTo>
                <a:lnTo>
                  <a:pt x="57831" y="367030"/>
                </a:lnTo>
                <a:lnTo>
                  <a:pt x="67661" y="367030"/>
                </a:lnTo>
                <a:lnTo>
                  <a:pt x="45852" y="554990"/>
                </a:lnTo>
                <a:close/>
              </a:path>
              <a:path w="535305" h="613410">
                <a:moveTo>
                  <a:pt x="509020" y="554990"/>
                </a:moveTo>
                <a:lnTo>
                  <a:pt x="499011" y="554990"/>
                </a:lnTo>
                <a:lnTo>
                  <a:pt x="514550" y="527050"/>
                </a:lnTo>
                <a:lnTo>
                  <a:pt x="523342" y="490220"/>
                </a:lnTo>
                <a:lnTo>
                  <a:pt x="525474" y="444500"/>
                </a:lnTo>
                <a:lnTo>
                  <a:pt x="521031" y="389890"/>
                </a:lnTo>
                <a:lnTo>
                  <a:pt x="509305" y="387350"/>
                </a:lnTo>
                <a:lnTo>
                  <a:pt x="498163" y="382270"/>
                </a:lnTo>
                <a:lnTo>
                  <a:pt x="487561" y="375920"/>
                </a:lnTo>
                <a:lnTo>
                  <a:pt x="477454" y="367030"/>
                </a:lnTo>
                <a:lnTo>
                  <a:pt x="492852" y="367030"/>
                </a:lnTo>
                <a:lnTo>
                  <a:pt x="499670" y="372110"/>
                </a:lnTo>
                <a:lnTo>
                  <a:pt x="512304" y="378460"/>
                </a:lnTo>
                <a:lnTo>
                  <a:pt x="525724" y="381000"/>
                </a:lnTo>
                <a:lnTo>
                  <a:pt x="528022" y="381000"/>
                </a:lnTo>
                <a:lnTo>
                  <a:pt x="529890" y="382270"/>
                </a:lnTo>
                <a:lnTo>
                  <a:pt x="530197" y="384810"/>
                </a:lnTo>
                <a:lnTo>
                  <a:pt x="535293" y="449580"/>
                </a:lnTo>
                <a:lnTo>
                  <a:pt x="531385" y="501650"/>
                </a:lnTo>
                <a:lnTo>
                  <a:pt x="518331" y="542290"/>
                </a:lnTo>
                <a:lnTo>
                  <a:pt x="509020" y="554990"/>
                </a:lnTo>
                <a:close/>
              </a:path>
              <a:path w="535305" h="613410">
                <a:moveTo>
                  <a:pt x="94645" y="603250"/>
                </a:moveTo>
                <a:lnTo>
                  <a:pt x="84842" y="603250"/>
                </a:lnTo>
                <a:lnTo>
                  <a:pt x="91788" y="448310"/>
                </a:lnTo>
                <a:lnTo>
                  <a:pt x="95043" y="434340"/>
                </a:lnTo>
                <a:lnTo>
                  <a:pt x="102815" y="424180"/>
                </a:lnTo>
                <a:lnTo>
                  <a:pt x="114036" y="416560"/>
                </a:lnTo>
                <a:lnTo>
                  <a:pt x="127639" y="414020"/>
                </a:lnTo>
                <a:lnTo>
                  <a:pt x="407651" y="414020"/>
                </a:lnTo>
                <a:lnTo>
                  <a:pt x="421256" y="416560"/>
                </a:lnTo>
                <a:lnTo>
                  <a:pt x="430607" y="422910"/>
                </a:lnTo>
                <a:lnTo>
                  <a:pt x="127639" y="422910"/>
                </a:lnTo>
                <a:lnTo>
                  <a:pt x="117732" y="425450"/>
                </a:lnTo>
                <a:lnTo>
                  <a:pt x="109562" y="430530"/>
                </a:lnTo>
                <a:lnTo>
                  <a:pt x="103904" y="438150"/>
                </a:lnTo>
                <a:lnTo>
                  <a:pt x="101535" y="448310"/>
                </a:lnTo>
                <a:lnTo>
                  <a:pt x="100003" y="482600"/>
                </a:lnTo>
                <a:lnTo>
                  <a:pt x="445038" y="482600"/>
                </a:lnTo>
                <a:lnTo>
                  <a:pt x="446633" y="518160"/>
                </a:lnTo>
                <a:lnTo>
                  <a:pt x="98398" y="518160"/>
                </a:lnTo>
                <a:lnTo>
                  <a:pt x="94645" y="603250"/>
                </a:lnTo>
                <a:close/>
              </a:path>
              <a:path w="535305" h="613410">
                <a:moveTo>
                  <a:pt x="445038" y="482600"/>
                </a:moveTo>
                <a:lnTo>
                  <a:pt x="435286" y="482600"/>
                </a:lnTo>
                <a:lnTo>
                  <a:pt x="433754" y="448310"/>
                </a:lnTo>
                <a:lnTo>
                  <a:pt x="431386" y="438150"/>
                </a:lnTo>
                <a:lnTo>
                  <a:pt x="425728" y="430530"/>
                </a:lnTo>
                <a:lnTo>
                  <a:pt x="417557" y="425450"/>
                </a:lnTo>
                <a:lnTo>
                  <a:pt x="407651" y="422910"/>
                </a:lnTo>
                <a:lnTo>
                  <a:pt x="430607" y="422910"/>
                </a:lnTo>
                <a:lnTo>
                  <a:pt x="432478" y="424180"/>
                </a:lnTo>
                <a:lnTo>
                  <a:pt x="440249" y="434340"/>
                </a:lnTo>
                <a:lnTo>
                  <a:pt x="443501" y="448310"/>
                </a:lnTo>
                <a:lnTo>
                  <a:pt x="445038" y="482600"/>
                </a:lnTo>
                <a:close/>
              </a:path>
              <a:path w="535305" h="613410">
                <a:moveTo>
                  <a:pt x="470204" y="604520"/>
                </a:moveTo>
                <a:lnTo>
                  <a:pt x="440696" y="604520"/>
                </a:lnTo>
                <a:lnTo>
                  <a:pt x="436881" y="518160"/>
                </a:lnTo>
                <a:lnTo>
                  <a:pt x="446633" y="518160"/>
                </a:lnTo>
                <a:lnTo>
                  <a:pt x="450448" y="603250"/>
                </a:lnTo>
                <a:lnTo>
                  <a:pt x="471520" y="603250"/>
                </a:lnTo>
                <a:lnTo>
                  <a:pt x="470204" y="604520"/>
                </a:lnTo>
                <a:close/>
              </a:path>
            </a:pathLst>
          </a:custGeom>
          <a:solidFill>
            <a:srgbClr val="FEFEFD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</xdr:grpSp>
    <xdr:clientData/>
  </xdr:twoCellAnchor>
  <xdr:twoCellAnchor>
    <xdr:from>
      <xdr:col>4</xdr:col>
      <xdr:colOff>358140</xdr:colOff>
      <xdr:row>0</xdr:row>
      <xdr:rowOff>93345</xdr:rowOff>
    </xdr:from>
    <xdr:to>
      <xdr:col>5</xdr:col>
      <xdr:colOff>758189</xdr:colOff>
      <xdr:row>1</xdr:row>
      <xdr:rowOff>173356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1EA0694-A255-4A27-BA81-B6CBAAC02774}"/>
            </a:ext>
          </a:extLst>
        </xdr:cNvPr>
        <xdr:cNvSpPr txBox="1"/>
      </xdr:nvSpPr>
      <xdr:spPr>
        <a:xfrm>
          <a:off x="3472815" y="93345"/>
          <a:ext cx="1162049" cy="2705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n-US" sz="1050" b="0" i="1" u="none" strike="noStrike">
              <a:solidFill>
                <a:srgbClr val="FFC000"/>
              </a:solidFill>
              <a:latin typeface="Calibri"/>
              <a:cs typeface="Calibri"/>
            </a:rPr>
            <a:t>Promotion</a:t>
          </a:r>
          <a:r>
            <a:rPr lang="en-US" sz="1050" b="0" i="1" u="none" strike="noStrike" baseline="0">
              <a:solidFill>
                <a:srgbClr val="FFC000"/>
              </a:solidFill>
              <a:latin typeface="Calibri"/>
              <a:cs typeface="Calibri"/>
            </a:rPr>
            <a:t> 2024</a:t>
          </a:r>
          <a:endParaRPr lang="fr-FR" sz="1800" b="0" i="1">
            <a:solidFill>
              <a:srgbClr val="FFC000"/>
            </a:solidFill>
          </a:endParaRPr>
        </a:p>
      </xdr:txBody>
    </xdr:sp>
    <xdr:clientData/>
  </xdr:twoCellAnchor>
  <xdr:twoCellAnchor editAs="oneCell">
    <xdr:from>
      <xdr:col>4</xdr:col>
      <xdr:colOff>464820</xdr:colOff>
      <xdr:row>6</xdr:row>
      <xdr:rowOff>60960</xdr:rowOff>
    </xdr:from>
    <xdr:to>
      <xdr:col>5</xdr:col>
      <xdr:colOff>304799</xdr:colOff>
      <xdr:row>8</xdr:row>
      <xdr:rowOff>53340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3AE2781-E89F-4E82-9468-CB23D4655F8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79495" y="1423035"/>
          <a:ext cx="601979" cy="37338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4</xdr:col>
      <xdr:colOff>146685</xdr:colOff>
      <xdr:row>8</xdr:row>
      <xdr:rowOff>173354</xdr:rowOff>
    </xdr:from>
    <xdr:to>
      <xdr:col>5</xdr:col>
      <xdr:colOff>695325</xdr:colOff>
      <xdr:row>10</xdr:row>
      <xdr:rowOff>76200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AA0DB32B-6B60-4E26-906E-9A8A774644D5}"/>
            </a:ext>
          </a:extLst>
        </xdr:cNvPr>
        <xdr:cNvSpPr txBox="1"/>
      </xdr:nvSpPr>
      <xdr:spPr>
        <a:xfrm>
          <a:off x="3261360" y="1916429"/>
          <a:ext cx="1310640" cy="331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Taux de réussite</a:t>
          </a:r>
        </a:p>
      </xdr:txBody>
    </xdr:sp>
    <xdr:clientData/>
  </xdr:twoCellAnchor>
  <xdr:twoCellAnchor editAs="oneCell">
    <xdr:from>
      <xdr:col>1</xdr:col>
      <xdr:colOff>247650</xdr:colOff>
      <xdr:row>11</xdr:row>
      <xdr:rowOff>55722</xdr:rowOff>
    </xdr:from>
    <xdr:to>
      <xdr:col>2</xdr:col>
      <xdr:colOff>48260</xdr:colOff>
      <xdr:row>14</xdr:row>
      <xdr:rowOff>76677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8F025B5-4864-416E-B29D-75E814F47A65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09650" y="2460785"/>
          <a:ext cx="634048" cy="59245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0</xdr:colOff>
      <xdr:row>14</xdr:row>
      <xdr:rowOff>48100</xdr:rowOff>
    </xdr:from>
    <xdr:to>
      <xdr:col>2</xdr:col>
      <xdr:colOff>283845</xdr:colOff>
      <xdr:row>15</xdr:row>
      <xdr:rowOff>152876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B761DC0F-9C95-4E80-BD5A-2715A0097818}"/>
            </a:ext>
          </a:extLst>
        </xdr:cNvPr>
        <xdr:cNvSpPr txBox="1"/>
      </xdr:nvSpPr>
      <xdr:spPr>
        <a:xfrm>
          <a:off x="762000" y="3024663"/>
          <a:ext cx="1117283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050" b="0">
              <a:solidFill>
                <a:schemeClr val="bg1"/>
              </a:solidFill>
            </a:rPr>
            <a:t>Origine scolaire</a:t>
          </a:r>
        </a:p>
      </xdr:txBody>
    </xdr:sp>
    <xdr:clientData/>
  </xdr:twoCellAnchor>
  <xdr:twoCellAnchor>
    <xdr:from>
      <xdr:col>2</xdr:col>
      <xdr:colOff>554830</xdr:colOff>
      <xdr:row>10</xdr:row>
      <xdr:rowOff>209550</xdr:rowOff>
    </xdr:from>
    <xdr:to>
      <xdr:col>3</xdr:col>
      <xdr:colOff>392906</xdr:colOff>
      <xdr:row>12</xdr:row>
      <xdr:rowOff>23812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2457C85A-5F7E-4EB5-A7FB-986A822027B7}"/>
            </a:ext>
          </a:extLst>
        </xdr:cNvPr>
        <xdr:cNvSpPr txBox="1"/>
      </xdr:nvSpPr>
      <xdr:spPr>
        <a:xfrm>
          <a:off x="2150268" y="2376488"/>
          <a:ext cx="600076" cy="2428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L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224790</xdr:colOff>
      <xdr:row>16</xdr:row>
      <xdr:rowOff>137160</xdr:rowOff>
    </xdr:from>
    <xdr:to>
      <xdr:col>5</xdr:col>
      <xdr:colOff>621030</xdr:colOff>
      <xdr:row>18</xdr:row>
      <xdr:rowOff>45720</xdr:rowOff>
    </xdr:to>
    <xdr:sp macro="" textlink="">
      <xdr:nvSpPr>
        <xdr:cNvPr id="17" name="Textbox 138">
          <a:extLst>
            <a:ext uri="{FF2B5EF4-FFF2-40B4-BE49-F238E27FC236}">
              <a16:creationId xmlns:a16="http://schemas.microsoft.com/office/drawing/2014/main" id="{BC2A2BD9-E2A8-467B-AAA2-0531D1D39570}"/>
            </a:ext>
          </a:extLst>
        </xdr:cNvPr>
        <xdr:cNvSpPr txBox="1"/>
      </xdr:nvSpPr>
      <xdr:spPr>
        <a:xfrm>
          <a:off x="986790" y="3499485"/>
          <a:ext cx="3510915" cy="28956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Quelles</a:t>
          </a:r>
          <a:r>
            <a:rPr lang="fr-FR" sz="1400" b="1" spc="-105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situations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un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an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après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la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1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licence</a:t>
          </a:r>
          <a:r>
            <a:rPr lang="fr-FR" sz="1400" b="1" spc="-10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400" b="1" spc="-60">
              <a:solidFill>
                <a:schemeClr val="accent4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?</a:t>
          </a:r>
          <a:endParaRPr lang="fr-FR" sz="800">
            <a:solidFill>
              <a:schemeClr val="accent4">
                <a:lumMod val="60000"/>
                <a:lumOff val="4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 editAs="oneCell">
    <xdr:from>
      <xdr:col>5</xdr:col>
      <xdr:colOff>236220</xdr:colOff>
      <xdr:row>18</xdr:row>
      <xdr:rowOff>57150</xdr:rowOff>
    </xdr:from>
    <xdr:to>
      <xdr:col>5</xdr:col>
      <xdr:colOff>624840</xdr:colOff>
      <xdr:row>20</xdr:row>
      <xdr:rowOff>72390</xdr:rowOff>
    </xdr:to>
    <xdr:pic>
      <xdr:nvPicPr>
        <xdr:cNvPr id="18" name="Graphique 17" descr="Questions avec un remplissage uni">
          <a:extLst>
            <a:ext uri="{FF2B5EF4-FFF2-40B4-BE49-F238E27FC236}">
              <a16:creationId xmlns:a16="http://schemas.microsoft.com/office/drawing/2014/main" id="{3EC14020-D897-471C-94EE-F144BF1BE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112895" y="3800475"/>
          <a:ext cx="388620" cy="39624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192405</xdr:colOff>
      <xdr:row>17</xdr:row>
      <xdr:rowOff>188595</xdr:rowOff>
    </xdr:from>
    <xdr:to>
      <xdr:col>5</xdr:col>
      <xdr:colOff>436245</xdr:colOff>
      <xdr:row>20</xdr:row>
      <xdr:rowOff>85725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B6EC7F9D-E4E5-4D60-A3DD-EE29CF7A073A}"/>
            </a:ext>
          </a:extLst>
        </xdr:cNvPr>
        <xdr:cNvSpPr txBox="1"/>
      </xdr:nvSpPr>
      <xdr:spPr>
        <a:xfrm>
          <a:off x="1402080" y="3741420"/>
          <a:ext cx="3358515" cy="468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 b="0" i="1" u="none" strike="noStrike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t>Taux de réponse à l'enquête réalisée en 2025 auprès des étudiants de 3e</a:t>
          </a:r>
          <a:r>
            <a:rPr lang="en-US" sz="1050" b="0" i="1" u="none" strike="noStrike" baseline="0">
              <a:solidFill>
                <a:schemeClr val="accent4">
                  <a:lumMod val="60000"/>
                  <a:lumOff val="40000"/>
                </a:schemeClr>
              </a:solidFill>
              <a:latin typeface="Calibri"/>
              <a:cs typeface="Calibri"/>
            </a:rPr>
            <a:t> année diplômés en 2024 :</a:t>
          </a:r>
          <a:endParaRPr lang="en-US" sz="1050" b="0" i="1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  <a:p>
          <a:endParaRPr lang="en-US" sz="1050" b="0" i="1" u="none" strike="noStrike">
            <a:solidFill>
              <a:schemeClr val="accent4">
                <a:lumMod val="60000"/>
                <a:lumOff val="40000"/>
              </a:schemeClr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74295</xdr:colOff>
      <xdr:row>21</xdr:row>
      <xdr:rowOff>196216</xdr:rowOff>
    </xdr:from>
    <xdr:to>
      <xdr:col>3</xdr:col>
      <xdr:colOff>323850</xdr:colOff>
      <xdr:row>24</xdr:row>
      <xdr:rowOff>76200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DEBE322A-5CC8-46DC-A445-1496761CCCBB}"/>
            </a:ext>
          </a:extLst>
        </xdr:cNvPr>
        <xdr:cNvSpPr txBox="1"/>
      </xdr:nvSpPr>
      <xdr:spPr>
        <a:xfrm>
          <a:off x="1664970" y="4501516"/>
          <a:ext cx="1011555" cy="461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poursuite d'études</a:t>
          </a:r>
        </a:p>
      </xdr:txBody>
    </xdr:sp>
    <xdr:clientData/>
  </xdr:twoCellAnchor>
  <xdr:twoCellAnchor>
    <xdr:from>
      <xdr:col>4</xdr:col>
      <xdr:colOff>487680</xdr:colOff>
      <xdr:row>21</xdr:row>
      <xdr:rowOff>194310</xdr:rowOff>
    </xdr:from>
    <xdr:to>
      <xdr:col>5</xdr:col>
      <xdr:colOff>609600</xdr:colOff>
      <xdr:row>23</xdr:row>
      <xdr:rowOff>85725</xdr:rowOff>
    </xdr:to>
    <xdr:sp macro="" textlink="">
      <xdr:nvSpPr>
        <xdr:cNvPr id="21" name="ZoneTexte 20">
          <a:extLst>
            <a:ext uri="{FF2B5EF4-FFF2-40B4-BE49-F238E27FC236}">
              <a16:creationId xmlns:a16="http://schemas.microsoft.com/office/drawing/2014/main" id="{7A4B842E-C2FA-480B-AE4E-A47B12974566}"/>
            </a:ext>
          </a:extLst>
        </xdr:cNvPr>
        <xdr:cNvSpPr txBox="1"/>
      </xdr:nvSpPr>
      <xdr:spPr>
        <a:xfrm>
          <a:off x="3602355" y="4509135"/>
          <a:ext cx="88392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emploi</a:t>
          </a:r>
        </a:p>
      </xdr:txBody>
    </xdr:sp>
    <xdr:clientData/>
  </xdr:twoCellAnchor>
  <xdr:twoCellAnchor>
    <xdr:from>
      <xdr:col>4</xdr:col>
      <xdr:colOff>461010</xdr:colOff>
      <xdr:row>25</xdr:row>
      <xdr:rowOff>211455</xdr:rowOff>
    </xdr:from>
    <xdr:to>
      <xdr:col>5</xdr:col>
      <xdr:colOff>681990</xdr:colOff>
      <xdr:row>28</xdr:row>
      <xdr:rowOff>102870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28E85A6A-3151-4B12-8D21-F322F3CE8AE9}"/>
            </a:ext>
          </a:extLst>
        </xdr:cNvPr>
        <xdr:cNvSpPr txBox="1"/>
      </xdr:nvSpPr>
      <xdr:spPr>
        <a:xfrm>
          <a:off x="3575685" y="5288280"/>
          <a:ext cx="982980" cy="510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recherche d'emploi</a:t>
          </a:r>
        </a:p>
      </xdr:txBody>
    </xdr:sp>
    <xdr:clientData/>
  </xdr:twoCellAnchor>
  <xdr:twoCellAnchor>
    <xdr:from>
      <xdr:col>2</xdr:col>
      <xdr:colOff>45720</xdr:colOff>
      <xdr:row>25</xdr:row>
      <xdr:rowOff>200025</xdr:rowOff>
    </xdr:from>
    <xdr:to>
      <xdr:col>3</xdr:col>
      <xdr:colOff>167640</xdr:colOff>
      <xdr:row>27</xdr:row>
      <xdr:rowOff>99060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3232B9B3-7095-4B85-85D3-894423DE9AA8}"/>
            </a:ext>
          </a:extLst>
        </xdr:cNvPr>
        <xdr:cNvSpPr txBox="1"/>
      </xdr:nvSpPr>
      <xdr:spPr>
        <a:xfrm>
          <a:off x="1636395" y="5276850"/>
          <a:ext cx="88392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en césure</a:t>
          </a:r>
        </a:p>
      </xdr:txBody>
    </xdr:sp>
    <xdr:clientData/>
  </xdr:twoCellAnchor>
  <xdr:twoCellAnchor>
    <xdr:from>
      <xdr:col>2</xdr:col>
      <xdr:colOff>594360</xdr:colOff>
      <xdr:row>26</xdr:row>
      <xdr:rowOff>129540</xdr:rowOff>
    </xdr:from>
    <xdr:to>
      <xdr:col>3</xdr:col>
      <xdr:colOff>274320</xdr:colOff>
      <xdr:row>28</xdr:row>
      <xdr:rowOff>53340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3FDF8B4B-E19A-4A92-83B8-C64E870669D8}"/>
            </a:ext>
          </a:extLst>
        </xdr:cNvPr>
        <xdr:cNvSpPr txBox="1"/>
      </xdr:nvSpPr>
      <xdr:spPr>
        <a:xfrm>
          <a:off x="2185035" y="5444490"/>
          <a:ext cx="44196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6D825F63-7D09-4953-897F-0383FC48EB48}" type="TxLink">
            <a:rPr lang="en-US" sz="1200" b="1" i="0" u="none" strike="noStrike">
              <a:solidFill>
                <a:srgbClr val="5D6AA1"/>
              </a:solidFill>
              <a:latin typeface="Calibri"/>
              <a:ea typeface="+mn-ea"/>
              <a:cs typeface="Calibri"/>
            </a:rPr>
            <a:pPr marL="0" indent="0"/>
            <a:t>84%</a:t>
          </a:fld>
          <a:endParaRPr lang="fr-FR" sz="1200" b="1" i="0" u="none" strike="noStrike">
            <a:solidFill>
              <a:srgbClr val="5D6AA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</xdr:col>
      <xdr:colOff>22860</xdr:colOff>
      <xdr:row>28</xdr:row>
      <xdr:rowOff>224790</xdr:rowOff>
    </xdr:from>
    <xdr:to>
      <xdr:col>5</xdr:col>
      <xdr:colOff>175260</xdr:colOff>
      <xdr:row>31</xdr:row>
      <xdr:rowOff>45720</xdr:rowOff>
    </xdr:to>
    <xdr:sp macro="" textlink="">
      <xdr:nvSpPr>
        <xdr:cNvPr id="25" name="ZoneTexte 24">
          <a:extLst>
            <a:ext uri="{FF2B5EF4-FFF2-40B4-BE49-F238E27FC236}">
              <a16:creationId xmlns:a16="http://schemas.microsoft.com/office/drawing/2014/main" id="{AC1B5B14-9A52-4411-A30C-0DF98AAF946D}"/>
            </a:ext>
          </a:extLst>
        </xdr:cNvPr>
        <xdr:cNvSpPr txBox="1"/>
      </xdr:nvSpPr>
      <xdr:spPr>
        <a:xfrm>
          <a:off x="1613535" y="5920740"/>
          <a:ext cx="2438400" cy="48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bg1"/>
              </a:solidFill>
              <a:latin typeface="+mn-lt"/>
              <a:cs typeface="Calibri"/>
            </a:rPr>
            <a:t>dans</a:t>
          </a:r>
          <a:r>
            <a:rPr lang="en-US" sz="1100" b="0" i="0" u="none" strike="noStrike" baseline="0">
              <a:solidFill>
                <a:schemeClr val="bg1"/>
              </a:solidFill>
              <a:latin typeface="+mn-lt"/>
              <a:cs typeface="Calibri"/>
            </a:rPr>
            <a:t> une autre situation (stage, service civique, inactivité...)</a:t>
          </a:r>
          <a:endParaRPr lang="en-US" sz="1100" b="0" i="0" u="none" strike="noStrike">
            <a:solidFill>
              <a:schemeClr val="bg1"/>
            </a:solidFill>
            <a:latin typeface="+mn-lt"/>
            <a:cs typeface="Calibri"/>
          </a:endParaRPr>
        </a:p>
      </xdr:txBody>
    </xdr:sp>
    <xdr:clientData/>
  </xdr:twoCellAnchor>
  <xdr:twoCellAnchor>
    <xdr:from>
      <xdr:col>2</xdr:col>
      <xdr:colOff>533399</xdr:colOff>
      <xdr:row>11</xdr:row>
      <xdr:rowOff>171450</xdr:rowOff>
    </xdr:from>
    <xdr:to>
      <xdr:col>3</xdr:col>
      <xdr:colOff>485775</xdr:colOff>
      <xdr:row>13</xdr:row>
      <xdr:rowOff>121920</xdr:rowOff>
    </xdr:to>
    <xdr:sp macro="" textlink="">
      <xdr:nvSpPr>
        <xdr:cNvPr id="26" name="ZoneTexte 25">
          <a:extLst>
            <a:ext uri="{FF2B5EF4-FFF2-40B4-BE49-F238E27FC236}">
              <a16:creationId xmlns:a16="http://schemas.microsoft.com/office/drawing/2014/main" id="{540DB201-CAC0-4AD6-8298-DE958957AEA2}"/>
            </a:ext>
          </a:extLst>
        </xdr:cNvPr>
        <xdr:cNvSpPr txBox="1"/>
      </xdr:nvSpPr>
      <xdr:spPr>
        <a:xfrm>
          <a:off x="2124074" y="2771775"/>
          <a:ext cx="7143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ES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</xdr:col>
      <xdr:colOff>533399</xdr:colOff>
      <xdr:row>12</xdr:row>
      <xdr:rowOff>171450</xdr:rowOff>
    </xdr:from>
    <xdr:to>
      <xdr:col>3</xdr:col>
      <xdr:colOff>485775</xdr:colOff>
      <xdr:row>14</xdr:row>
      <xdr:rowOff>121920</xdr:rowOff>
    </xdr:to>
    <xdr:sp macro="" textlink="">
      <xdr:nvSpPr>
        <xdr:cNvPr id="27" name="ZoneTexte 26">
          <a:extLst>
            <a:ext uri="{FF2B5EF4-FFF2-40B4-BE49-F238E27FC236}">
              <a16:creationId xmlns:a16="http://schemas.microsoft.com/office/drawing/2014/main" id="{74CB5594-CED7-41EE-9BC8-AA5C7069BF6F}"/>
            </a:ext>
          </a:extLst>
        </xdr:cNvPr>
        <xdr:cNvSpPr txBox="1"/>
      </xdr:nvSpPr>
      <xdr:spPr>
        <a:xfrm>
          <a:off x="2124074" y="2962275"/>
          <a:ext cx="7143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Série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S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47624</xdr:colOff>
      <xdr:row>11</xdr:row>
      <xdr:rowOff>171450</xdr:rowOff>
    </xdr:from>
    <xdr:to>
      <xdr:col>5</xdr:col>
      <xdr:colOff>590550</xdr:colOff>
      <xdr:row>13</xdr:row>
      <xdr:rowOff>121920</xdr:rowOff>
    </xdr:to>
    <xdr:sp macro="" textlink="">
      <xdr:nvSpPr>
        <xdr:cNvPr id="28" name="ZoneTexte 27">
          <a:extLst>
            <a:ext uri="{FF2B5EF4-FFF2-40B4-BE49-F238E27FC236}">
              <a16:creationId xmlns:a16="http://schemas.microsoft.com/office/drawing/2014/main" id="{340893A6-1713-4888-B62F-7356DC039A6C}"/>
            </a:ext>
          </a:extLst>
        </xdr:cNvPr>
        <xdr:cNvSpPr txBox="1"/>
      </xdr:nvSpPr>
      <xdr:spPr>
        <a:xfrm>
          <a:off x="3162299" y="2581275"/>
          <a:ext cx="130492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Voie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technologique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47624</xdr:colOff>
      <xdr:row>12</xdr:row>
      <xdr:rowOff>171450</xdr:rowOff>
    </xdr:from>
    <xdr:to>
      <xdr:col>5</xdr:col>
      <xdr:colOff>723900</xdr:colOff>
      <xdr:row>14</xdr:row>
      <xdr:rowOff>121920</xdr:rowOff>
    </xdr:to>
    <xdr:sp macro="" textlink="">
      <xdr:nvSpPr>
        <xdr:cNvPr id="29" name="ZoneTexte 28">
          <a:extLst>
            <a:ext uri="{FF2B5EF4-FFF2-40B4-BE49-F238E27FC236}">
              <a16:creationId xmlns:a16="http://schemas.microsoft.com/office/drawing/2014/main" id="{4141753A-136A-415A-A2D3-2DA1D00B35AB}"/>
            </a:ext>
          </a:extLst>
        </xdr:cNvPr>
        <xdr:cNvSpPr txBox="1"/>
      </xdr:nvSpPr>
      <xdr:spPr>
        <a:xfrm>
          <a:off x="3162299" y="2771775"/>
          <a:ext cx="143827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Voie</a:t>
          </a:r>
          <a:r>
            <a:rPr lang="en-US" sz="1100" b="0" i="0" u="none" strike="noStrike" baseline="0">
              <a:solidFill>
                <a:schemeClr val="bg1"/>
              </a:solidFill>
              <a:latin typeface="Calibri"/>
              <a:ea typeface="+mn-ea"/>
              <a:cs typeface="Calibri"/>
            </a:rPr>
            <a:t> professionnelle</a:t>
          </a:r>
          <a:endParaRPr lang="en-US" sz="11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4</xdr:col>
      <xdr:colOff>57149</xdr:colOff>
      <xdr:row>13</xdr:row>
      <xdr:rowOff>171450</xdr:rowOff>
    </xdr:from>
    <xdr:to>
      <xdr:col>5</xdr:col>
      <xdr:colOff>600075</xdr:colOff>
      <xdr:row>15</xdr:row>
      <xdr:rowOff>121920</xdr:rowOff>
    </xdr:to>
    <xdr:sp macro="" textlink="">
      <xdr:nvSpPr>
        <xdr:cNvPr id="30" name="ZoneTexte 29">
          <a:extLst>
            <a:ext uri="{FF2B5EF4-FFF2-40B4-BE49-F238E27FC236}">
              <a16:creationId xmlns:a16="http://schemas.microsoft.com/office/drawing/2014/main" id="{5425CA96-3DC8-40F8-ADCA-28684D9DD34D}"/>
            </a:ext>
          </a:extLst>
        </xdr:cNvPr>
        <xdr:cNvSpPr txBox="1"/>
      </xdr:nvSpPr>
      <xdr:spPr>
        <a:xfrm>
          <a:off x="3171824" y="2962275"/>
          <a:ext cx="1304926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t>Equivalences</a:t>
          </a:r>
        </a:p>
      </xdr:txBody>
    </xdr:sp>
    <xdr:clientData/>
  </xdr:twoCellAnchor>
  <xdr:twoCellAnchor editAs="oneCell">
    <xdr:from>
      <xdr:col>1</xdr:col>
      <xdr:colOff>131447</xdr:colOff>
      <xdr:row>20</xdr:row>
      <xdr:rowOff>102656</xdr:rowOff>
    </xdr:from>
    <xdr:to>
      <xdr:col>2</xdr:col>
      <xdr:colOff>173357</xdr:colOff>
      <xdr:row>25</xdr:row>
      <xdr:rowOff>3596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A5C17BD-AD11-4013-ADFE-9F499D74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alphaModFix amt="85000"/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76751">
          <a:off x="893447" y="4226981"/>
          <a:ext cx="870585" cy="85344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381001</xdr:colOff>
      <xdr:row>24</xdr:row>
      <xdr:rowOff>142876</xdr:rowOff>
    </xdr:from>
    <xdr:to>
      <xdr:col>2</xdr:col>
      <xdr:colOff>0</xdr:colOff>
      <xdr:row>27</xdr:row>
      <xdr:rowOff>28575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190F518C-61AA-41D9-A928-BFAB1780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1" y="5029201"/>
          <a:ext cx="447674" cy="45719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3</xdr:col>
      <xdr:colOff>409575</xdr:colOff>
      <xdr:row>19</xdr:row>
      <xdr:rowOff>142876</xdr:rowOff>
    </xdr:from>
    <xdr:to>
      <xdr:col>4</xdr:col>
      <xdr:colOff>668655</xdr:colOff>
      <xdr:row>25</xdr:row>
      <xdr:rowOff>38101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531A9F51-11D6-40BB-9D84-592DECCF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alphaModFix amt="85000"/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4076701"/>
          <a:ext cx="1021080" cy="1038225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3</xdr:col>
      <xdr:colOff>619126</xdr:colOff>
      <xdr:row>24</xdr:row>
      <xdr:rowOff>114301</xdr:rowOff>
    </xdr:from>
    <xdr:to>
      <xdr:col>4</xdr:col>
      <xdr:colOff>495300</xdr:colOff>
      <xdr:row>27</xdr:row>
      <xdr:rowOff>177165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56C0BADA-C835-4550-AC1C-C3E165986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1" y="5000626"/>
          <a:ext cx="638174" cy="634364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226219</xdr:colOff>
      <xdr:row>28</xdr:row>
      <xdr:rowOff>38100</xdr:rowOff>
    </xdr:from>
    <xdr:to>
      <xdr:col>2</xdr:col>
      <xdr:colOff>54769</xdr:colOff>
      <xdr:row>31</xdr:row>
      <xdr:rowOff>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9286EB49-B8B8-4AF0-91BC-DBED0F6A5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alphaModFix amt="8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19" y="5729288"/>
          <a:ext cx="661988" cy="628650"/>
        </a:xfrm>
        <a:prstGeom prst="rect">
          <a:avLst/>
        </a:prstGeom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49530</xdr:colOff>
      <xdr:row>31</xdr:row>
      <xdr:rowOff>139066</xdr:rowOff>
    </xdr:from>
    <xdr:to>
      <xdr:col>5</xdr:col>
      <xdr:colOff>723900</xdr:colOff>
      <xdr:row>42</xdr:row>
      <xdr:rowOff>114301</xdr:rowOff>
    </xdr:to>
    <xdr:sp macro="" textlink="">
      <xdr:nvSpPr>
        <xdr:cNvPr id="36" name="Rectangle : coins arrondis 35">
          <a:extLst>
            <a:ext uri="{FF2B5EF4-FFF2-40B4-BE49-F238E27FC236}">
              <a16:creationId xmlns:a16="http://schemas.microsoft.com/office/drawing/2014/main" id="{01061AF8-38AE-4100-81E2-A5988DAF0D54}"/>
            </a:ext>
          </a:extLst>
        </xdr:cNvPr>
        <xdr:cNvSpPr/>
      </xdr:nvSpPr>
      <xdr:spPr>
        <a:xfrm>
          <a:off x="811530" y="6497004"/>
          <a:ext cx="3793808" cy="2308860"/>
        </a:xfrm>
        <a:prstGeom prst="roundRect">
          <a:avLst/>
        </a:prstGeom>
        <a:noFill/>
        <a:ln w="28575">
          <a:solidFill>
            <a:schemeClr val="accent1">
              <a:lumMod val="40000"/>
              <a:lumOff val="6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206163</xdr:colOff>
      <xdr:row>32</xdr:row>
      <xdr:rowOff>58420</xdr:rowOff>
    </xdr:from>
    <xdr:to>
      <xdr:col>5</xdr:col>
      <xdr:colOff>592878</xdr:colOff>
      <xdr:row>33</xdr:row>
      <xdr:rowOff>31751</xdr:rowOff>
    </xdr:to>
    <xdr:sp macro="" textlink="">
      <xdr:nvSpPr>
        <xdr:cNvPr id="37" name="Textbox 138">
          <a:extLst>
            <a:ext uri="{FF2B5EF4-FFF2-40B4-BE49-F238E27FC236}">
              <a16:creationId xmlns:a16="http://schemas.microsoft.com/office/drawing/2014/main" id="{05FA14AA-5E40-471A-852E-702B07789DD1}"/>
            </a:ext>
          </a:extLst>
        </xdr:cNvPr>
        <xdr:cNvSpPr txBox="1"/>
      </xdr:nvSpPr>
      <xdr:spPr>
        <a:xfrm>
          <a:off x="968163" y="6606858"/>
          <a:ext cx="3506153" cy="306706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Quelles</a:t>
          </a:r>
          <a:r>
            <a:rPr lang="fr-FR" sz="1200" b="1" spc="-10" baseline="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poursuites d'études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après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la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1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licence</a:t>
          </a:r>
          <a:r>
            <a:rPr lang="fr-FR" sz="1200" b="1" spc="-10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</a:t>
          </a:r>
          <a:r>
            <a:rPr lang="fr-FR" sz="1200" b="1" spc="-60">
              <a:solidFill>
                <a:schemeClr val="accent1">
                  <a:lumMod val="40000"/>
                  <a:lumOff val="6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?</a:t>
          </a:r>
          <a:endParaRPr lang="fr-FR" sz="1200">
            <a:solidFill>
              <a:schemeClr val="accent1">
                <a:lumMod val="40000"/>
                <a:lumOff val="6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>
    <xdr:from>
      <xdr:col>1</xdr:col>
      <xdr:colOff>53340</xdr:colOff>
      <xdr:row>42</xdr:row>
      <xdr:rowOff>167640</xdr:rowOff>
    </xdr:from>
    <xdr:to>
      <xdr:col>5</xdr:col>
      <xdr:colOff>723900</xdr:colOff>
      <xdr:row>52</xdr:row>
      <xdr:rowOff>140970</xdr:rowOff>
    </xdr:to>
    <xdr:sp macro="" textlink="">
      <xdr:nvSpPr>
        <xdr:cNvPr id="38" name="Rectangle : coins arrondis 37">
          <a:extLst>
            <a:ext uri="{FF2B5EF4-FFF2-40B4-BE49-F238E27FC236}">
              <a16:creationId xmlns:a16="http://schemas.microsoft.com/office/drawing/2014/main" id="{11A16F56-10C2-4704-A36C-BD2B4C31A964}"/>
            </a:ext>
          </a:extLst>
        </xdr:cNvPr>
        <xdr:cNvSpPr/>
      </xdr:nvSpPr>
      <xdr:spPr>
        <a:xfrm>
          <a:off x="815340" y="8844915"/>
          <a:ext cx="3785235" cy="1935480"/>
        </a:xfrm>
        <a:prstGeom prst="roundRect">
          <a:avLst/>
        </a:prstGeom>
        <a:noFill/>
        <a:ln w="28575"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353060</xdr:colOff>
      <xdr:row>43</xdr:row>
      <xdr:rowOff>50800</xdr:rowOff>
    </xdr:from>
    <xdr:to>
      <xdr:col>5</xdr:col>
      <xdr:colOff>747395</xdr:colOff>
      <xdr:row>44</xdr:row>
      <xdr:rowOff>142240</xdr:rowOff>
    </xdr:to>
    <xdr:sp macro="" textlink="">
      <xdr:nvSpPr>
        <xdr:cNvPr id="39" name="Textbox 138">
          <a:extLst>
            <a:ext uri="{FF2B5EF4-FFF2-40B4-BE49-F238E27FC236}">
              <a16:creationId xmlns:a16="http://schemas.microsoft.com/office/drawing/2014/main" id="{33C5106C-EA39-44D3-89BF-283BC16415A0}"/>
            </a:ext>
          </a:extLst>
        </xdr:cNvPr>
        <xdr:cNvSpPr txBox="1"/>
      </xdr:nvSpPr>
      <xdr:spPr>
        <a:xfrm>
          <a:off x="1115060" y="8918575"/>
          <a:ext cx="3509010" cy="28194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algn="ctr">
            <a:spcBef>
              <a:spcPts val="65"/>
            </a:spcBef>
          </a:pPr>
          <a:r>
            <a:rPr lang="fr-FR" sz="1600" b="1" spc="-10"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Quel regard sur leur licence</a:t>
          </a:r>
          <a:r>
            <a:rPr lang="fr-FR" sz="1600" b="1" spc="-10" baseline="0">
              <a:solidFill>
                <a:schemeClr val="accent2">
                  <a:lumMod val="60000"/>
                  <a:lumOff val="40000"/>
                </a:schemeClr>
              </a:solidFill>
              <a:effectLst/>
              <a:latin typeface="Cambria" panose="02040503050406030204" pitchFamily="18" charset="0"/>
              <a:ea typeface="Arial MT"/>
              <a:cs typeface="Arial MT"/>
            </a:rPr>
            <a:t> ?</a:t>
          </a:r>
          <a:endParaRPr lang="fr-FR" sz="1600">
            <a:solidFill>
              <a:schemeClr val="accent2">
                <a:lumMod val="60000"/>
                <a:lumOff val="40000"/>
              </a:schemeClr>
            </a:solidFill>
            <a:effectLst/>
            <a:latin typeface="Arial MT"/>
            <a:ea typeface="Arial MT"/>
            <a:cs typeface="Arial MT"/>
          </a:endParaRPr>
        </a:p>
      </xdr:txBody>
    </xdr:sp>
    <xdr:clientData/>
  </xdr:twoCellAnchor>
  <xdr:twoCellAnchor>
    <xdr:from>
      <xdr:col>1</xdr:col>
      <xdr:colOff>180975</xdr:colOff>
      <xdr:row>33</xdr:row>
      <xdr:rowOff>15876</xdr:rowOff>
    </xdr:from>
    <xdr:to>
      <xdr:col>5</xdr:col>
      <xdr:colOff>539750</xdr:colOff>
      <xdr:row>38</xdr:row>
      <xdr:rowOff>169334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ECF7264F-0694-488E-BABC-1581667D7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157904</xdr:colOff>
      <xdr:row>43</xdr:row>
      <xdr:rowOff>71543</xdr:rowOff>
    </xdr:from>
    <xdr:to>
      <xdr:col>1</xdr:col>
      <xdr:colOff>687493</xdr:colOff>
      <xdr:row>46</xdr:row>
      <xdr:rowOff>30699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0C1F1A5A-F4E3-4300-A642-8B44E8EA8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duotone>
            <a:schemeClr val="accent2">
              <a:shade val="45000"/>
              <a:satMod val="135000"/>
            </a:schemeClr>
            <a:prstClr val="white"/>
          </a:duotone>
          <a:alphaModFix/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artisticPhotocopy/>
                  </a14:imgEffect>
                  <a14:imgEffect>
                    <a14:colorTemperature colorTemp="112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904" y="8939318"/>
          <a:ext cx="529589" cy="530656"/>
        </a:xfrm>
        <a:prstGeom prst="rect">
          <a:avLst/>
        </a:prstGeom>
        <a:noFill/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6</xdr:col>
      <xdr:colOff>202143</xdr:colOff>
      <xdr:row>4</xdr:row>
      <xdr:rowOff>322792</xdr:rowOff>
    </xdr:from>
    <xdr:to>
      <xdr:col>6</xdr:col>
      <xdr:colOff>723900</xdr:colOff>
      <xdr:row>4</xdr:row>
      <xdr:rowOff>323850</xdr:rowOff>
    </xdr:to>
    <xdr:cxnSp macro="">
      <xdr:nvCxnSpPr>
        <xdr:cNvPr id="42" name="Connecteur droit avec flèche 41">
          <a:extLst>
            <a:ext uri="{FF2B5EF4-FFF2-40B4-BE49-F238E27FC236}">
              <a16:creationId xmlns:a16="http://schemas.microsoft.com/office/drawing/2014/main" id="{1EC0BC28-AA86-4719-AE89-D4A96D8A984D}"/>
            </a:ext>
          </a:extLst>
        </xdr:cNvPr>
        <xdr:cNvCxnSpPr/>
      </xdr:nvCxnSpPr>
      <xdr:spPr>
        <a:xfrm flipH="1" flipV="1">
          <a:off x="4840818" y="1084792"/>
          <a:ext cx="521757" cy="1058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516730</xdr:colOff>
      <xdr:row>13</xdr:row>
      <xdr:rowOff>164307</xdr:rowOff>
    </xdr:from>
    <xdr:to>
      <xdr:col>3</xdr:col>
      <xdr:colOff>464343</xdr:colOff>
      <xdr:row>15</xdr:row>
      <xdr:rowOff>114777</xdr:rowOff>
    </xdr:to>
    <xdr:sp macro="" textlink="">
      <xdr:nvSpPr>
        <xdr:cNvPr id="43" name="ZoneTexte 42">
          <a:extLst>
            <a:ext uri="{FF2B5EF4-FFF2-40B4-BE49-F238E27FC236}">
              <a16:creationId xmlns:a16="http://schemas.microsoft.com/office/drawing/2014/main" id="{46B43466-E323-4A94-A5C0-063176B435A7}"/>
            </a:ext>
          </a:extLst>
        </xdr:cNvPr>
        <xdr:cNvSpPr txBox="1"/>
      </xdr:nvSpPr>
      <xdr:spPr>
        <a:xfrm>
          <a:off x="2112168" y="3140870"/>
          <a:ext cx="709613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+mn-lt"/>
              <a:ea typeface="+mn-ea"/>
              <a:cs typeface="Calibri"/>
            </a:rPr>
            <a:t>Voie ES-S</a:t>
          </a:r>
        </a:p>
      </xdr:txBody>
    </xdr:sp>
    <xdr:clientData/>
  </xdr:twoCellAnchor>
  <xdr:twoCellAnchor>
    <xdr:from>
      <xdr:col>2</xdr:col>
      <xdr:colOff>516730</xdr:colOff>
      <xdr:row>14</xdr:row>
      <xdr:rowOff>164307</xdr:rowOff>
    </xdr:from>
    <xdr:to>
      <xdr:col>3</xdr:col>
      <xdr:colOff>464343</xdr:colOff>
      <xdr:row>16</xdr:row>
      <xdr:rowOff>114777</xdr:rowOff>
    </xdr:to>
    <xdr:sp macro="" textlink="">
      <xdr:nvSpPr>
        <xdr:cNvPr id="45" name="ZoneTexte 44">
          <a:extLst>
            <a:ext uri="{FF2B5EF4-FFF2-40B4-BE49-F238E27FC236}">
              <a16:creationId xmlns:a16="http://schemas.microsoft.com/office/drawing/2014/main" id="{43B4052A-4B55-41D8-BF54-478377AD56B1}"/>
            </a:ext>
          </a:extLst>
        </xdr:cNvPr>
        <xdr:cNvSpPr txBox="1"/>
      </xdr:nvSpPr>
      <xdr:spPr>
        <a:xfrm>
          <a:off x="2112168" y="2950370"/>
          <a:ext cx="709613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+mn-lt"/>
              <a:ea typeface="+mn-ea"/>
              <a:cs typeface="Calibri"/>
            </a:rPr>
            <a:t>Voie ES-L</a:t>
          </a:r>
        </a:p>
      </xdr:txBody>
    </xdr:sp>
    <xdr:clientData/>
  </xdr:twoCellAnchor>
  <xdr:twoCellAnchor>
    <xdr:from>
      <xdr:col>4</xdr:col>
      <xdr:colOff>64292</xdr:colOff>
      <xdr:row>14</xdr:row>
      <xdr:rowOff>164307</xdr:rowOff>
    </xdr:from>
    <xdr:to>
      <xdr:col>5</xdr:col>
      <xdr:colOff>11905</xdr:colOff>
      <xdr:row>16</xdr:row>
      <xdr:rowOff>114777</xdr:rowOff>
    </xdr:to>
    <xdr:sp macro="" textlink="">
      <xdr:nvSpPr>
        <xdr:cNvPr id="47" name="ZoneTexte 46">
          <a:extLst>
            <a:ext uri="{FF2B5EF4-FFF2-40B4-BE49-F238E27FC236}">
              <a16:creationId xmlns:a16="http://schemas.microsoft.com/office/drawing/2014/main" id="{76F43606-2D1D-45E9-9A78-984266976FB6}"/>
            </a:ext>
          </a:extLst>
        </xdr:cNvPr>
        <xdr:cNvSpPr txBox="1"/>
      </xdr:nvSpPr>
      <xdr:spPr>
        <a:xfrm>
          <a:off x="3183730" y="3140870"/>
          <a:ext cx="709613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0" i="0" u="none" strike="noStrike">
              <a:solidFill>
                <a:schemeClr val="bg1"/>
              </a:solidFill>
              <a:latin typeface="+mn-lt"/>
              <a:ea typeface="+mn-ea"/>
              <a:cs typeface="Calibri"/>
            </a:rPr>
            <a:t>Voie S-L</a:t>
          </a:r>
        </a:p>
      </xdr:txBody>
    </xdr:sp>
    <xdr:clientData/>
  </xdr:twoCellAnchor>
  <xdr:twoCellAnchor editAs="oneCell">
    <xdr:from>
      <xdr:col>1</xdr:col>
      <xdr:colOff>83342</xdr:colOff>
      <xdr:row>0</xdr:row>
      <xdr:rowOff>11907</xdr:rowOff>
    </xdr:from>
    <xdr:to>
      <xdr:col>2</xdr:col>
      <xdr:colOff>760862</xdr:colOff>
      <xdr:row>3</xdr:row>
      <xdr:rowOff>157497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id="{CA6246D4-E30E-420D-A726-390FB8842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3017" y="11907"/>
          <a:ext cx="1506195" cy="7170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E5C09C5-C726-46E7-A2EA-F6BA027712C7}" name="t_base" displayName="t_base" ref="A2:AW26" totalsRowShown="0" headerRowDxfId="53" dataDxfId="52" dataCellStyle="Pourcentage">
  <autoFilter ref="A2:AW26" xr:uid="{6E5C09C5-C726-46E7-A2EA-F6BA027712C7}"/>
  <tableColumns count="49">
    <tableColumn id="1" xr3:uid="{6ACA5168-8782-4F9A-8FD8-DFBDF8866B39}" name="Spécialité" dataDxfId="51"/>
    <tableColumn id="2" xr3:uid="{2C5D3F4D-D0C8-4CA6-A22B-FF5C98D1E256}" name="Infographie" dataDxfId="50"/>
    <tableColumn id="3" xr3:uid="{6817D34E-571F-4572-9319-FD7B10DA7327}" name="nombre d'inscrits en 3e année" dataDxfId="49"/>
    <tableColumn id="4" xr3:uid="{76FED190-535B-43A5-BAD1-56D1ADDCE5C0}" name="Part d'étudiantes" dataDxfId="48"/>
    <tableColumn id="5" xr3:uid="{92218DC8-BF06-44E2-869D-75938D1D8D14}" name="Part d'étudiants" dataDxfId="47"/>
    <tableColumn id="6" xr3:uid="{496AD359-E944-41A3-A560-D651A866BE14}" name="taux de réussite" dataDxfId="46"/>
    <tableColumn id="7" xr3:uid="{E6A095DA-8C92-4CF5-B635-3059D025BA4F}" name="série L" dataDxfId="45"/>
    <tableColumn id="8" xr3:uid="{A0515F3E-E910-4DA8-B4B0-022AB7C7C0A0}" name="série ES" dataDxfId="44"/>
    <tableColumn id="9" xr3:uid="{5BC86DE8-7EC8-47C6-B58F-AD002F2CCD1C}" name="série S" dataDxfId="43"/>
    <tableColumn id="68" xr3:uid="{657864A2-85DA-40AA-AFF6-D161C9532143}" name="voie économique - scientifique" dataDxfId="42"/>
    <tableColumn id="59" xr3:uid="{D8C74460-9D76-4304-8F52-E3308ED804C5}" name="voie économique - littérature &amp; arts" dataDxfId="41"/>
    <tableColumn id="50" xr3:uid="{29274A48-C400-4989-9E6F-529D70211C4E}" name="voie scientifique - littérature &amp; arts" dataDxfId="40"/>
    <tableColumn id="10" xr3:uid="{4C821752-98B0-4E8D-AD3B-80F546BBD8F2}" name="voie techno" dataDxfId="39"/>
    <tableColumn id="11" xr3:uid="{0496E9A1-2834-429C-A480-497B792A744D}" name="voie pro" dataDxfId="38"/>
    <tableColumn id="12" xr3:uid="{49502C4F-0158-4824-8D1B-598E70A1CC12}" name="équivalences ou internat." dataDxfId="37"/>
    <tableColumn id="13" xr3:uid="{F207755B-A144-4C0F-A270-6B2E4289C112}" name="Répondants" dataDxfId="36"/>
    <tableColumn id="14" xr3:uid="{DA0971CB-F516-4538-8C46-B4EAB6396776}" name="taux de réponse" dataDxfId="35"/>
    <tableColumn id="15" xr3:uid="{05F6ADA0-CBAD-4938-9BA8-781AC2F08D3B}" name="poursuites d'études" dataDxfId="34"/>
    <tableColumn id="16" xr3:uid="{5FFC00A5-EB84-4A2C-B30B-C983FFEA5629}" name="césure" dataDxfId="33"/>
    <tableColumn id="17" xr3:uid="{EC9926F4-85BE-4A76-BE07-47BBECAF211D}" name="en emploi" dataDxfId="32"/>
    <tableColumn id="18" xr3:uid="{3F69AA64-84ED-44D7-A499-3A29B8428D7E}" name="en recherche" dataDxfId="31"/>
    <tableColumn id="19" xr3:uid="{F54B03F4-65C6-40AE-BC15-6A5FC9E2EF91}" name="inactifs" dataDxfId="30"/>
    <tableColumn id="20" xr3:uid="{CA62B383-F7A1-4D61-9637-8D5D87774A77}" name="master" dataDxfId="29"/>
    <tableColumn id="21" xr3:uid="{732C52E1-C352-4A2D-B3F8-B43D744D49FD}" name="master MEEF" dataDxfId="28"/>
    <tableColumn id="22" xr3:uid="{821BE4DA-0DE4-4725-A72D-454395FE0983}" name="licence" dataDxfId="27"/>
    <tableColumn id="23" xr3:uid="{0E37F578-9176-4E84-ABEE-2642DB05DDC5}" name="autre diplôme" dataDxfId="26"/>
    <tableColumn id="24" xr3:uid="{3480A54E-D991-42B2-964B-ECCDA144B094}" name="master2" dataDxfId="25" dataCellStyle="Pourcentage">
      <calculatedColumnFormula>W3/SUM($W3:$Z3)</calculatedColumnFormula>
    </tableColumn>
    <tableColumn id="25" xr3:uid="{7459B46F-7935-4003-8BAE-03ACD88D8E92}" name="master MEEF2" dataDxfId="24" dataCellStyle="Pourcentage">
      <calculatedColumnFormula>X3/SUM($W3:$Z3)</calculatedColumnFormula>
    </tableColumn>
    <tableColumn id="26" xr3:uid="{C1F306EA-9931-42E9-A8D0-6EA95FB1BB9A}" name="licence2" dataDxfId="23" dataCellStyle="Pourcentage">
      <calculatedColumnFormula>Y3/SUM($W3:$Z3)</calculatedColumnFormula>
    </tableColumn>
    <tableColumn id="27" xr3:uid="{6FE74057-CE04-45DE-B19A-E108E4500643}" name="autre diplôme2" dataDxfId="22" dataCellStyle="Pourcentage">
      <calculatedColumnFormula>Z3/SUM($W3:$Z3)</calculatedColumnFormula>
    </tableColumn>
    <tableColumn id="67" xr3:uid="{511DA755-3831-40BB-832B-DEDA8663F18B}" name="lettres, langues, sciences du langage, arts" dataDxfId="21" dataCellStyle="Pourcentage"/>
    <tableColumn id="66" xr3:uid="{433A47D4-489B-45A9-9EA7-E84F7302335F}" name="sciences humaines et sociales" dataDxfId="20" dataCellStyle="Pourcentage"/>
    <tableColumn id="65" xr3:uid="{6FA44263-2F80-4C89-8E1C-DEA5BAB15237}" name="Sciences économiques, gestion (hors AES)" dataDxfId="19" dataCellStyle="Pourcentage"/>
    <tableColumn id="64" xr3:uid="{0999DD2A-4051-4E7C-8EC3-8FCB13C5BEF6}" name="droit, sciences politiques" dataDxfId="18" dataCellStyle="Pourcentage"/>
    <tableColumn id="63" xr3:uid="{7886E62F-1BF4-4B4D-B311-F127D1826D7B}" name="AES" dataDxfId="17" dataCellStyle="Pourcentage"/>
    <tableColumn id="62" xr3:uid="{24D08BA8-6E12-4F9B-A658-FA0BE0E5955B}" name="sciences de la vie, santé, terre, univers" dataDxfId="16" dataCellStyle="Pourcentage"/>
    <tableColumn id="61" xr3:uid="{381B005A-A245-49F3-A09F-C92F2634078D}" name="sciences fondamentales et applications" dataDxfId="15" dataCellStyle="Pourcentage"/>
    <tableColumn id="60" xr3:uid="{87C8802C-6560-4A6E-ACEC-A4BC2BD6A611}" name="STAPS" dataDxfId="14" dataCellStyle="Pourcentage"/>
    <tableColumn id="37" xr3:uid="{6A6DD4CA-5209-4D04-9CFB-17CF92D67C81}" name="satisfaction" dataDxfId="13" dataCellStyle="Pourcentage"/>
    <tableColumn id="38" xr3:uid="{A2EEB9D7-7C52-4FB3-818D-2714C7941A54}" name="travail en équipe"/>
    <tableColumn id="39" xr3:uid="{5D3DDBED-2281-4F0A-9701-03A814168295}" name="travail en autonomie" dataDxfId="12" dataCellStyle="Pourcentage"/>
    <tableColumn id="40" xr3:uid="{CFF4B0EC-DE68-4A08-9983-65F4CDC9AB85}" name="savoir prendre du recul" dataDxfId="11" dataCellStyle="Pourcentage"/>
    <tableColumn id="41" xr3:uid="{F626CA1F-9A2D-4859-A9B4-07A872203974}" name="utilisation outils numériques" dataDxfId="10" dataCellStyle="Pourcentage"/>
    <tableColumn id="42" xr3:uid="{4141DB0A-9449-4E4F-90D3-B1DBAE9B5F61}" name="identification des ressources spécialisées - documentation" dataDxfId="9" dataCellStyle="Pourcentage"/>
    <tableColumn id="43" xr3:uid="{8DB5A454-5685-4A48-8727-1C1F9F1D4A23}" name="Analyse et synthèse de données" dataDxfId="8" dataCellStyle="Pourcentage"/>
    <tableColumn id="44" xr3:uid="{3A59CE42-17B0-404E-BB9E-89DA0D2FC406}" name="développer un esprit critique, argumentaire"/>
    <tableColumn id="45" xr3:uid="{505D4759-D831-43A9-BF4F-5D159E8F312B}" name="utilisation registres langue française" dataDxfId="7" dataCellStyle="Pourcentage"/>
    <tableColumn id="46" xr3:uid="{941AF306-740F-4426-B1DB-5000E30735CF}" name="expression en LVE" dataDxfId="6" dataCellStyle="Pourcentage"/>
    <tableColumn id="47" xr3:uid="{32150358-2F5E-4F12-AE4F-7C50C00DEF68}" name="se caractériser; se valoriser" dataDxfId="5" dataCellStyle="Pourcentag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E1664B-6875-45DA-B7C2-D816A1C40EF0}" name="Tableau6" displayName="Tableau6" ref="A1:B5" totalsRowShown="0" headerRowDxfId="3" dataDxfId="2">
  <autoFilter ref="A1:B5" xr:uid="{7CE1664B-6875-45DA-B7C2-D816A1C40EF0}"/>
  <tableColumns count="2">
    <tableColumn id="1" xr3:uid="{CF39D66A-455F-4DFF-92BC-426BC3803C8E}" name="poursuite" dataDxfId="1"/>
    <tableColumn id="2" xr3:uid="{41567489-4CF4-482F-AA57-F245F1A3ADAB}" name="taux" dataDxfId="0" dataCellStyle="Pourcentage">
      <calculatedColumnFormula>_xlfn.XLOOKUP(#REF!,'base infographies'!A:A,'base infographies'!AA:AA)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E8ED-9B60-4D89-BDA0-3CB9FBFAF71C}">
  <sheetPr>
    <tabColor rgb="FF00B050"/>
    <pageSetUpPr fitToPage="1"/>
  </sheetPr>
  <dimension ref="A1:O53"/>
  <sheetViews>
    <sheetView tabSelected="1" zoomScaleNormal="100" workbookViewId="0">
      <selection activeCell="B5" sqref="B5:F5"/>
    </sheetView>
  </sheetViews>
  <sheetFormatPr baseColWidth="10" defaultRowHeight="15" x14ac:dyDescent="0.25"/>
  <cols>
    <col min="1" max="1" width="13.5703125" customWidth="1"/>
    <col min="2" max="2" width="12.42578125" bestFit="1" customWidth="1"/>
  </cols>
  <sheetData>
    <row r="1" spans="2:9" x14ac:dyDescent="0.25">
      <c r="B1" s="46"/>
      <c r="C1" s="47"/>
      <c r="D1" s="47"/>
      <c r="E1" s="47"/>
      <c r="F1" s="48"/>
      <c r="G1" s="49"/>
    </row>
    <row r="2" spans="2:9" x14ac:dyDescent="0.25">
      <c r="B2" s="50"/>
      <c r="C2" s="69"/>
      <c r="D2" s="69"/>
      <c r="E2" s="69"/>
      <c r="F2" s="51"/>
      <c r="G2" s="49"/>
    </row>
    <row r="3" spans="2:9" x14ac:dyDescent="0.25">
      <c r="B3" s="50"/>
      <c r="C3" s="69"/>
      <c r="D3" s="69"/>
      <c r="E3" s="69"/>
      <c r="F3" s="51"/>
      <c r="G3" s="49"/>
    </row>
    <row r="4" spans="2:9" x14ac:dyDescent="0.25">
      <c r="B4" s="50"/>
      <c r="C4" s="69"/>
      <c r="D4" s="69"/>
      <c r="E4" s="69"/>
      <c r="F4" s="51"/>
      <c r="G4" s="49"/>
    </row>
    <row r="5" spans="2:9" ht="32.25" customHeight="1" x14ac:dyDescent="0.25">
      <c r="B5" s="146" t="s">
        <v>2</v>
      </c>
      <c r="C5" s="147"/>
      <c r="D5" s="147"/>
      <c r="E5" s="147"/>
      <c r="F5" s="148"/>
      <c r="G5" s="49"/>
      <c r="H5" s="134" t="s">
        <v>95</v>
      </c>
    </row>
    <row r="6" spans="2:9" x14ac:dyDescent="0.25">
      <c r="B6" s="50"/>
      <c r="C6" s="69"/>
      <c r="D6" s="69"/>
      <c r="E6" s="69"/>
      <c r="F6" s="51"/>
      <c r="G6" s="49"/>
      <c r="I6" s="134"/>
    </row>
    <row r="7" spans="2:9" x14ac:dyDescent="0.25">
      <c r="B7" s="50"/>
      <c r="C7" s="69"/>
      <c r="D7" s="69"/>
      <c r="E7" s="69"/>
      <c r="F7" s="51"/>
      <c r="G7" s="49"/>
    </row>
    <row r="8" spans="2:9" x14ac:dyDescent="0.25">
      <c r="B8" s="50"/>
      <c r="C8" s="69"/>
      <c r="D8" s="69"/>
      <c r="E8" s="69"/>
      <c r="F8" s="51"/>
      <c r="G8" s="49"/>
    </row>
    <row r="9" spans="2:9" x14ac:dyDescent="0.25">
      <c r="B9" s="50"/>
      <c r="C9" s="69"/>
      <c r="D9" s="69"/>
      <c r="E9" s="69"/>
      <c r="F9" s="51"/>
      <c r="G9" s="49"/>
    </row>
    <row r="10" spans="2:9" ht="18.75" x14ac:dyDescent="0.3">
      <c r="B10" s="52">
        <f>_xlfn.XLOOKUP($B$5,'base infographies'!A:A,'base infographies'!C:C)</f>
        <v>183</v>
      </c>
      <c r="C10" s="125"/>
      <c r="D10" s="126" t="str">
        <f>CONCATENATE(ROUND(_xlfn.XLOOKUP($B$5,'base infographies'!A:A,'base infographies'!D:D)*100,0) &amp; " %","  -  ",ROUND(_xlfn.XLOOKUP($B$5,'base infographies'!A:A,'base infographies'!E:E)*100,0) &amp; " %")</f>
        <v>67 %  -  33 %</v>
      </c>
      <c r="E10" s="126"/>
      <c r="F10" s="51"/>
      <c r="G10" s="49"/>
    </row>
    <row r="11" spans="2:9" ht="18.75" x14ac:dyDescent="0.3">
      <c r="B11" s="50"/>
      <c r="C11" s="69"/>
      <c r="D11" s="69"/>
      <c r="E11" s="149">
        <f>_xlfn.XLOOKUP($B$5,'base infographies'!A:A,'base infographies'!F:F)</f>
        <v>0.76500000000000001</v>
      </c>
      <c r="F11" s="150"/>
      <c r="G11" s="49"/>
    </row>
    <row r="12" spans="2:9" x14ac:dyDescent="0.25">
      <c r="B12" s="50"/>
      <c r="C12" s="127" t="str">
        <f>ROUND(_xlfn.XLOOKUP($B$5,'base infographies'!A:A,'base infographies'!G:G)*100,0)&amp; " %"</f>
        <v>0 %</v>
      </c>
      <c r="D12" s="69"/>
      <c r="E12" s="69"/>
      <c r="F12" s="51"/>
      <c r="G12" s="49"/>
    </row>
    <row r="13" spans="2:9" x14ac:dyDescent="0.25">
      <c r="B13" s="50"/>
      <c r="C13" s="127" t="str">
        <f>ROUND(_xlfn.XLOOKUP($B$5,'base infographies'!A:A,'base infographies'!H:H)*100,0)&amp; " %"</f>
        <v>40 %</v>
      </c>
      <c r="D13" s="128" t="str">
        <f>ROUND(_xlfn.XLOOKUP($B$5,'base infographies'!A:A,'base infographies'!M:M)*100,0)&amp; " %"</f>
        <v>11 %</v>
      </c>
      <c r="E13" s="69"/>
      <c r="F13" s="53"/>
      <c r="G13" s="49"/>
    </row>
    <row r="14" spans="2:9" x14ac:dyDescent="0.25">
      <c r="B14" s="50"/>
      <c r="C14" s="127" t="str">
        <f>ROUND(_xlfn.XLOOKUP($B$5,'base infographies'!A:A,'base infographies'!I:I)*100,0)&amp; " %"</f>
        <v>9 %</v>
      </c>
      <c r="D14" s="128" t="str">
        <f>ROUND(_xlfn.XLOOKUP($B$5,'base infographies'!A:A,'base infographies'!N:N)*100,0)&amp; " %"</f>
        <v>3 %</v>
      </c>
      <c r="E14" s="69"/>
      <c r="F14" s="53"/>
      <c r="G14" s="49"/>
    </row>
    <row r="15" spans="2:9" x14ac:dyDescent="0.25">
      <c r="B15" s="50"/>
      <c r="C15" s="127" t="str">
        <f>ROUND(_xlfn.XLOOKUP($B$5,'base infographies'!A:A,'base infographies'!J:J)*100,0)&amp; " %"</f>
        <v>13 %</v>
      </c>
      <c r="D15" s="128" t="str">
        <f>ROUND(_xlfn.XLOOKUP($B$5,'base infographies'!A:A,'base infographies'!O:O)*100,0)&amp; " %"</f>
        <v>15 %</v>
      </c>
      <c r="E15" s="69"/>
      <c r="F15" s="53"/>
      <c r="G15" s="49"/>
    </row>
    <row r="16" spans="2:9" x14ac:dyDescent="0.25">
      <c r="B16" s="50"/>
      <c r="C16" s="127" t="str">
        <f>ROUND(_xlfn.XLOOKUP($B$5,'base infographies'!A:A,'base infographies'!K:K)*100,0)&amp; " %"</f>
        <v>8 %</v>
      </c>
      <c r="D16" s="128" t="str">
        <f>ROUND(_xlfn.XLOOKUP($B$5,'base infographies'!A:A,'base infographies'!L:L)*100,0)&amp; " %"</f>
        <v>1 %</v>
      </c>
      <c r="E16" s="69"/>
      <c r="F16" s="51"/>
      <c r="G16" s="49"/>
    </row>
    <row r="17" spans="2:15" x14ac:dyDescent="0.25">
      <c r="B17" s="50"/>
      <c r="C17" s="69"/>
      <c r="D17" s="69"/>
      <c r="E17" s="69"/>
      <c r="F17" s="51"/>
      <c r="G17" s="49"/>
    </row>
    <row r="18" spans="2:15" x14ac:dyDescent="0.25">
      <c r="B18" s="50"/>
      <c r="C18" s="69"/>
      <c r="D18" s="69"/>
      <c r="E18" s="69"/>
      <c r="F18" s="51"/>
      <c r="G18" s="49"/>
    </row>
    <row r="19" spans="2:15" ht="15" customHeight="1" x14ac:dyDescent="0.3">
      <c r="B19" s="50"/>
      <c r="C19" s="69"/>
      <c r="D19" s="129"/>
      <c r="E19" s="130"/>
      <c r="F19" s="51"/>
      <c r="G19" s="49"/>
    </row>
    <row r="20" spans="2:15" ht="15" customHeight="1" x14ac:dyDescent="0.3">
      <c r="B20" s="50"/>
      <c r="C20" s="69"/>
      <c r="D20" s="130"/>
      <c r="E20" s="135" t="str">
        <f>ROUND(_xlfn.XLOOKUP($B$5,'base infographies'!A:A,'base infographies'!Q:Q)*100,0)&amp; " %"</f>
        <v>57 %</v>
      </c>
      <c r="F20" s="51"/>
      <c r="G20" s="49"/>
    </row>
    <row r="21" spans="2:15" ht="15" customHeight="1" x14ac:dyDescent="0.3">
      <c r="B21" s="50"/>
      <c r="C21" s="130"/>
      <c r="D21" s="69"/>
      <c r="E21" s="69"/>
      <c r="F21" s="51"/>
      <c r="G21" s="49"/>
    </row>
    <row r="22" spans="2:15" ht="15" customHeight="1" x14ac:dyDescent="0.3">
      <c r="B22" s="50"/>
      <c r="C22" s="136">
        <f>_xlfn.XLOOKUP($B$5,'base infographies'!A:A,'base infographies'!R:R)</f>
        <v>0.87777777777777777</v>
      </c>
      <c r="D22" s="69"/>
      <c r="E22" s="149">
        <f>_xlfn.XLOOKUP($B$5,'base infographies'!A:A,'base infographies'!T:T)</f>
        <v>6.6666666666666666E-2</v>
      </c>
      <c r="F22" s="150"/>
      <c r="G22" s="49"/>
      <c r="O22" t="s">
        <v>77</v>
      </c>
    </row>
    <row r="23" spans="2:15" x14ac:dyDescent="0.25">
      <c r="B23" s="50"/>
      <c r="C23" s="69"/>
      <c r="D23" s="69"/>
      <c r="E23" s="69"/>
      <c r="F23" s="51"/>
      <c r="G23" s="49"/>
      <c r="J23" s="66"/>
    </row>
    <row r="24" spans="2:15" x14ac:dyDescent="0.25">
      <c r="B24" s="50"/>
      <c r="C24" s="69"/>
      <c r="D24" s="69"/>
      <c r="E24" s="69"/>
      <c r="F24" s="51"/>
      <c r="G24" s="49"/>
    </row>
    <row r="25" spans="2:15" x14ac:dyDescent="0.25">
      <c r="B25" s="50"/>
      <c r="C25" s="69"/>
      <c r="D25" s="69"/>
      <c r="E25" s="69"/>
      <c r="F25" s="51"/>
      <c r="G25" s="49"/>
    </row>
    <row r="26" spans="2:15" ht="18.75" x14ac:dyDescent="0.3">
      <c r="B26" s="50"/>
      <c r="C26" s="136">
        <f>_xlfn.XLOOKUP($B$5,'base infographies'!A:A,'base infographies'!S:S)</f>
        <v>3.3333333333333333E-2</v>
      </c>
      <c r="D26" s="69"/>
      <c r="E26" s="149">
        <f>_xlfn.XLOOKUP($B$5,'base infographies'!A:A,'base infographies'!U:U)</f>
        <v>0</v>
      </c>
      <c r="F26" s="150"/>
      <c r="G26" s="49"/>
    </row>
    <row r="27" spans="2:15" x14ac:dyDescent="0.25">
      <c r="B27" s="50"/>
      <c r="C27" s="69"/>
      <c r="D27" s="69"/>
      <c r="E27" s="69"/>
      <c r="F27" s="51"/>
      <c r="G27" s="49"/>
    </row>
    <row r="28" spans="2:15" x14ac:dyDescent="0.25">
      <c r="B28" s="50"/>
      <c r="C28" s="69"/>
      <c r="D28" s="69"/>
      <c r="E28" s="69"/>
      <c r="F28" s="51"/>
      <c r="G28" s="49"/>
    </row>
    <row r="29" spans="2:15" ht="18.75" x14ac:dyDescent="0.3">
      <c r="B29" s="50"/>
      <c r="C29" s="136">
        <f>_xlfn.XLOOKUP($B$5,'base infographies'!A:A,'base infographies'!V:V)</f>
        <v>2.2222222222222223E-2</v>
      </c>
      <c r="D29" s="69"/>
      <c r="E29" s="69"/>
      <c r="F29" s="51"/>
      <c r="G29" s="49"/>
    </row>
    <row r="30" spans="2:15" ht="18.75" x14ac:dyDescent="0.3">
      <c r="B30" s="50"/>
      <c r="C30" s="69"/>
      <c r="D30" s="70"/>
      <c r="E30" s="69"/>
      <c r="F30" s="51"/>
      <c r="G30" s="49"/>
    </row>
    <row r="31" spans="2:15" x14ac:dyDescent="0.25">
      <c r="B31" s="50"/>
      <c r="C31" s="69"/>
      <c r="D31" s="69"/>
      <c r="E31" s="69"/>
      <c r="F31" s="51"/>
      <c r="G31" s="49"/>
    </row>
    <row r="32" spans="2:15" x14ac:dyDescent="0.25">
      <c r="B32" s="50"/>
      <c r="C32" s="69"/>
      <c r="D32" s="69"/>
      <c r="E32" s="69"/>
      <c r="F32" s="51"/>
      <c r="G32" s="49"/>
    </row>
    <row r="33" spans="1:7" ht="26.45" customHeight="1" x14ac:dyDescent="0.25">
      <c r="B33" s="50"/>
      <c r="C33" s="69"/>
      <c r="D33" s="69"/>
      <c r="E33" s="69"/>
      <c r="F33" s="51"/>
      <c r="G33" s="49"/>
    </row>
    <row r="34" spans="1:7" x14ac:dyDescent="0.25">
      <c r="B34" s="50"/>
      <c r="C34" s="69"/>
      <c r="D34" s="69"/>
      <c r="E34" s="69"/>
      <c r="F34" s="51"/>
      <c r="G34" s="49"/>
    </row>
    <row r="35" spans="1:7" ht="20.45" customHeight="1" x14ac:dyDescent="0.25">
      <c r="B35" s="50"/>
      <c r="C35" s="69"/>
      <c r="D35" s="69"/>
      <c r="E35" s="69"/>
      <c r="F35" s="51"/>
    </row>
    <row r="36" spans="1:7" ht="15.75" x14ac:dyDescent="0.25">
      <c r="B36" s="71"/>
      <c r="C36" s="123"/>
      <c r="D36" s="124"/>
      <c r="E36" s="69"/>
      <c r="F36" s="51"/>
    </row>
    <row r="37" spans="1:7" ht="15.75" x14ac:dyDescent="0.25">
      <c r="B37" s="71"/>
      <c r="C37" s="123"/>
      <c r="D37" s="124"/>
      <c r="E37" s="69"/>
      <c r="F37" s="51"/>
    </row>
    <row r="38" spans="1:7" ht="15.75" x14ac:dyDescent="0.25">
      <c r="B38" s="71"/>
      <c r="C38" s="123"/>
      <c r="D38" s="124"/>
      <c r="E38" s="69"/>
      <c r="F38" s="51"/>
    </row>
    <row r="39" spans="1:7" ht="8.25" customHeight="1" x14ac:dyDescent="0.25">
      <c r="B39" s="72"/>
      <c r="C39" s="123"/>
      <c r="D39" s="124"/>
      <c r="E39" s="69"/>
      <c r="F39" s="51"/>
    </row>
    <row r="40" spans="1:7" ht="19.149999999999999" customHeight="1" x14ac:dyDescent="0.25">
      <c r="B40" s="133" t="s">
        <v>101</v>
      </c>
      <c r="C40" s="69"/>
      <c r="D40" s="69"/>
      <c r="E40" s="69"/>
      <c r="F40" s="51"/>
    </row>
    <row r="41" spans="1:7" ht="15.75" x14ac:dyDescent="0.25">
      <c r="B41" s="132">
        <f>_xlfn.XLOOKUP($B$5,Tableaux!$A$12:$A$34,Tableaux!J12:J34)</f>
        <v>0.55696202531645567</v>
      </c>
      <c r="C41" s="123" t="str">
        <f>_xlfn.XLOOKUP($B$5,Tableaux!$A$12:$A$34,Tableaux!K12:K34)</f>
        <v>AES</v>
      </c>
      <c r="D41" s="123"/>
      <c r="E41" s="123"/>
      <c r="F41" s="51"/>
    </row>
    <row r="42" spans="1:7" ht="15.75" x14ac:dyDescent="0.25">
      <c r="B42" s="132">
        <f>IF(_xlfn.XLOOKUP($B$5,Tableaux!$A$12:$A$34,Tableaux!N12:N34, 0) = 0, "", _xlfn.XLOOKUP(B5,Tableaux!$A$12:$A$34,Tableaux!N12:N34, 0))</f>
        <v>0.17721518987341772</v>
      </c>
      <c r="C42" s="123" t="str">
        <f>IF(_xlfn.XLOOKUP($B$5,Tableaux!$A$12:$A$34,Tableaux!O12:O34, 0) = 0, "", _xlfn.XLOOKUP(B5,Tableaux!$A$12:$A$34,Tableaux!O12:O34, 0))</f>
        <v>sciences humaines et sociales</v>
      </c>
      <c r="D42" s="123"/>
      <c r="E42" s="123"/>
      <c r="F42" s="51"/>
    </row>
    <row r="43" spans="1:7" x14ac:dyDescent="0.25">
      <c r="B43" s="50"/>
      <c r="C43" s="69"/>
      <c r="D43" s="69"/>
      <c r="E43" s="69"/>
      <c r="F43" s="51"/>
    </row>
    <row r="44" spans="1:7" x14ac:dyDescent="0.25">
      <c r="B44" s="50"/>
      <c r="C44" s="69"/>
      <c r="D44" s="69"/>
      <c r="E44" s="69"/>
      <c r="F44" s="51"/>
    </row>
    <row r="45" spans="1:7" x14ac:dyDescent="0.25">
      <c r="B45" s="50"/>
      <c r="C45" s="69"/>
      <c r="D45" s="69"/>
      <c r="E45" s="69"/>
      <c r="F45" s="51"/>
    </row>
    <row r="46" spans="1:7" ht="13.15" customHeight="1" x14ac:dyDescent="0.25">
      <c r="A46" s="120"/>
      <c r="B46" s="151">
        <f>_xlfn.XLOOKUP(B5,'base infographies'!A:A,'base infographies'!AM:AM)</f>
        <v>0.95402298850574707</v>
      </c>
      <c r="C46" s="131" t="s">
        <v>94</v>
      </c>
      <c r="D46" s="123"/>
      <c r="E46" s="123"/>
      <c r="F46" s="51"/>
    </row>
    <row r="47" spans="1:7" x14ac:dyDescent="0.25">
      <c r="A47" s="120"/>
      <c r="B47" s="151"/>
      <c r="C47" s="131" t="s">
        <v>91</v>
      </c>
      <c r="D47" s="123"/>
      <c r="E47" s="123"/>
      <c r="F47" s="51"/>
    </row>
    <row r="48" spans="1:7" ht="14.45" customHeight="1" x14ac:dyDescent="0.25">
      <c r="A48" s="120"/>
      <c r="B48" s="152"/>
      <c r="C48" s="153"/>
      <c r="D48" s="153"/>
      <c r="E48" s="153"/>
      <c r="F48" s="154"/>
    </row>
    <row r="49" spans="1:6" s="122" customFormat="1" ht="20.45" customHeight="1" x14ac:dyDescent="0.25">
      <c r="A49" s="121"/>
      <c r="B49" s="143" t="s">
        <v>92</v>
      </c>
      <c r="C49" s="144"/>
      <c r="D49" s="144"/>
      <c r="E49" s="144"/>
      <c r="F49" s="145"/>
    </row>
    <row r="50" spans="1:6" ht="15.75" x14ac:dyDescent="0.25">
      <c r="B50" s="132">
        <f>_xlfn.XLOOKUP($B$5,Tableaux!$A$40:$A$62,Tableaux!M40:M62)</f>
        <v>0.92771084337349397</v>
      </c>
      <c r="C50" s="123" t="str">
        <f>_xlfn.XLOOKUP($B$5,Tableaux!$A$40:$A$62,Tableaux!N40:N62)</f>
        <v>Utilisation registres langue française</v>
      </c>
      <c r="D50" s="123"/>
      <c r="E50" s="123"/>
      <c r="F50" s="51"/>
    </row>
    <row r="51" spans="1:6" ht="15.75" x14ac:dyDescent="0.25">
      <c r="B51" s="132">
        <f>_xlfn.XLOOKUP($B$5,Tableaux!$A$40:$A$62,Tableaux!Q40:Q62)</f>
        <v>0.91666666666666663</v>
      </c>
      <c r="C51" s="123" t="str">
        <f>_xlfn.XLOOKUP($B$5,Tableaux!$A$40:$A$62,Tableaux!R40:R62)</f>
        <v>Utilisation outils numériques</v>
      </c>
      <c r="D51" s="123"/>
      <c r="E51" s="123"/>
      <c r="F51" s="51"/>
    </row>
    <row r="52" spans="1:6" ht="15.75" x14ac:dyDescent="0.25">
      <c r="B52" s="132">
        <f>_xlfn.XLOOKUP($B$5,Tableaux!$A$40:$A$62,Tableaux!T40:T62)</f>
        <v>0.9135802469135802</v>
      </c>
      <c r="C52" s="123" t="str">
        <f>_xlfn.XLOOKUP($B$5,Tableaux!$A$40:$A$62,Tableaux!U40:U62)</f>
        <v>Analyse et synthèse de données</v>
      </c>
      <c r="D52" s="123"/>
      <c r="E52" s="123"/>
      <c r="F52" s="51"/>
    </row>
    <row r="53" spans="1:6" x14ac:dyDescent="0.25">
      <c r="B53" s="54"/>
      <c r="C53" s="55"/>
      <c r="D53" s="55"/>
      <c r="E53" s="55"/>
      <c r="F53" s="56"/>
    </row>
  </sheetData>
  <mergeCells count="7">
    <mergeCell ref="B49:F49"/>
    <mergeCell ref="B5:F5"/>
    <mergeCell ref="E11:F11"/>
    <mergeCell ref="E22:F22"/>
    <mergeCell ref="E26:F26"/>
    <mergeCell ref="B46:B47"/>
    <mergeCell ref="B48:F48"/>
  </mergeCells>
  <dataValidations count="1">
    <dataValidation type="list" allowBlank="1" showInputMessage="1" showErrorMessage="1" sqref="B5" xr:uid="{0DE1E03A-9FB0-49CC-ADF6-69126249DD19}">
      <formula1>Spécialités</formula1>
    </dataValidation>
  </dataValidations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5A06-CCA6-4DBA-BF80-D0FFADD3D93A}">
  <dimension ref="A1:AW33"/>
  <sheetViews>
    <sheetView zoomScaleNormal="100" workbookViewId="0">
      <pane xSplit="1" topLeftCell="B1" activePane="topRight" state="frozen"/>
      <selection activeCell="H34" sqref="H34"/>
      <selection pane="topRight" activeCell="H34" sqref="H34"/>
    </sheetView>
  </sheetViews>
  <sheetFormatPr baseColWidth="10" defaultColWidth="11.42578125" defaultRowHeight="12.75" x14ac:dyDescent="0.2"/>
  <cols>
    <col min="1" max="1" width="39.42578125" style="1" customWidth="1"/>
    <col min="2" max="2" width="11" style="1" customWidth="1"/>
    <col min="3" max="3" width="11.42578125" style="1" customWidth="1"/>
    <col min="4" max="4" width="11" style="1" customWidth="1"/>
    <col min="5" max="5" width="10.28515625" style="1" customWidth="1"/>
    <col min="6" max="6" width="9.140625" style="1" customWidth="1"/>
    <col min="7" max="14" width="7.7109375" style="1" customWidth="1"/>
    <col min="15" max="15" width="11.140625" style="1" customWidth="1"/>
    <col min="16" max="16" width="10.7109375" style="1" customWidth="1"/>
    <col min="17" max="17" width="7.7109375" style="2" customWidth="1"/>
    <col min="18" max="18" width="9.140625" style="1" customWidth="1"/>
    <col min="19" max="19" width="8.85546875" style="2" customWidth="1"/>
    <col min="20" max="20" width="8.140625" style="2" customWidth="1"/>
    <col min="21" max="21" width="9.7109375" style="2" customWidth="1"/>
    <col min="22" max="22" width="7.28515625" style="2" customWidth="1"/>
    <col min="23" max="23" width="7.85546875" style="1" hidden="1" customWidth="1"/>
    <col min="24" max="24" width="8.5703125" style="1" hidden="1" customWidth="1"/>
    <col min="25" max="25" width="6.7109375" style="1" hidden="1" customWidth="1"/>
    <col min="26" max="26" width="7.7109375" style="1" hidden="1" customWidth="1"/>
    <col min="27" max="27" width="13.7109375" style="1" customWidth="1"/>
    <col min="28" max="28" width="8.28515625" style="1" customWidth="1"/>
    <col min="29" max="29" width="7.85546875" style="1" customWidth="1"/>
    <col min="30" max="38" width="8.85546875" style="1" customWidth="1"/>
    <col min="39" max="39" width="10.85546875" style="1" customWidth="1"/>
    <col min="40" max="42" width="9.7109375" style="1" customWidth="1"/>
    <col min="43" max="43" width="10.85546875" style="1" customWidth="1"/>
    <col min="44" max="44" width="13" style="1" customWidth="1"/>
    <col min="45" max="45" width="11.85546875" style="1" customWidth="1"/>
    <col min="46" max="46" width="13.140625" style="1" customWidth="1"/>
    <col min="47" max="47" width="14" style="1" customWidth="1"/>
    <col min="48" max="48" width="10.85546875" style="1" customWidth="1"/>
    <col min="49" max="49" width="12.7109375" style="1" customWidth="1"/>
    <col min="50" max="16384" width="11.42578125" style="1"/>
  </cols>
  <sheetData>
    <row r="1" spans="1:49" ht="14.45" customHeight="1" x14ac:dyDescent="0.2">
      <c r="B1" s="4"/>
      <c r="C1" s="6"/>
      <c r="D1" s="158" t="s">
        <v>25</v>
      </c>
      <c r="E1" s="159"/>
      <c r="F1" s="7"/>
      <c r="G1" s="160" t="s">
        <v>29</v>
      </c>
      <c r="H1" s="161"/>
      <c r="I1" s="161"/>
      <c r="J1" s="161"/>
      <c r="K1" s="161"/>
      <c r="L1" s="161"/>
      <c r="M1" s="161"/>
      <c r="N1" s="161"/>
      <c r="O1" s="162"/>
      <c r="P1" s="5"/>
      <c r="Q1" s="5"/>
      <c r="R1" s="163" t="s">
        <v>45</v>
      </c>
      <c r="S1" s="164"/>
      <c r="T1" s="164"/>
      <c r="U1" s="164"/>
      <c r="V1" s="165"/>
      <c r="W1" s="166" t="s">
        <v>63</v>
      </c>
      <c r="X1" s="167"/>
      <c r="Y1" s="167"/>
      <c r="Z1" s="168"/>
      <c r="AA1" s="166" t="s">
        <v>64</v>
      </c>
      <c r="AB1" s="167"/>
      <c r="AC1" s="167"/>
      <c r="AD1" s="168"/>
      <c r="AE1" s="169" t="s">
        <v>65</v>
      </c>
      <c r="AF1" s="170"/>
      <c r="AG1" s="170"/>
      <c r="AH1" s="170"/>
      <c r="AI1" s="170"/>
      <c r="AJ1" s="170"/>
      <c r="AK1" s="170"/>
      <c r="AL1" s="170"/>
      <c r="AM1" s="42"/>
      <c r="AN1" s="155" t="s">
        <v>66</v>
      </c>
      <c r="AO1" s="156"/>
      <c r="AP1" s="156"/>
      <c r="AQ1" s="156"/>
      <c r="AR1" s="156"/>
      <c r="AS1" s="156"/>
      <c r="AT1" s="156"/>
      <c r="AU1" s="156"/>
      <c r="AV1" s="156"/>
      <c r="AW1" s="157"/>
    </row>
    <row r="2" spans="1:49" s="65" customFormat="1" ht="69.75" customHeight="1" x14ac:dyDescent="0.25">
      <c r="A2" s="58" t="s">
        <v>51</v>
      </c>
      <c r="B2" s="59" t="s">
        <v>0</v>
      </c>
      <c r="C2" s="60" t="s">
        <v>1</v>
      </c>
      <c r="D2" s="61" t="s">
        <v>26</v>
      </c>
      <c r="E2" s="61" t="s">
        <v>36</v>
      </c>
      <c r="F2" s="62" t="s">
        <v>28</v>
      </c>
      <c r="G2" s="63" t="s">
        <v>30</v>
      </c>
      <c r="H2" s="63" t="s">
        <v>31</v>
      </c>
      <c r="I2" s="63" t="s">
        <v>32</v>
      </c>
      <c r="J2" s="63" t="s">
        <v>96</v>
      </c>
      <c r="K2" s="63" t="s">
        <v>97</v>
      </c>
      <c r="L2" s="63" t="s">
        <v>98</v>
      </c>
      <c r="M2" s="63" t="s">
        <v>34</v>
      </c>
      <c r="N2" s="63" t="s">
        <v>35</v>
      </c>
      <c r="O2" s="63" t="s">
        <v>33</v>
      </c>
      <c r="P2" s="59" t="s">
        <v>38</v>
      </c>
      <c r="Q2" s="59" t="s">
        <v>37</v>
      </c>
      <c r="R2" s="60" t="s">
        <v>40</v>
      </c>
      <c r="S2" s="60" t="s">
        <v>41</v>
      </c>
      <c r="T2" s="60" t="s">
        <v>42</v>
      </c>
      <c r="U2" s="60" t="s">
        <v>43</v>
      </c>
      <c r="V2" s="60" t="s">
        <v>44</v>
      </c>
      <c r="W2" s="77" t="s">
        <v>47</v>
      </c>
      <c r="X2" s="77" t="s">
        <v>48</v>
      </c>
      <c r="Y2" s="77" t="s">
        <v>49</v>
      </c>
      <c r="Z2" s="77" t="s">
        <v>50</v>
      </c>
      <c r="AA2" s="64" t="s">
        <v>68</v>
      </c>
      <c r="AB2" s="64" t="s">
        <v>69</v>
      </c>
      <c r="AC2" s="64" t="s">
        <v>70</v>
      </c>
      <c r="AD2" s="64" t="s">
        <v>71</v>
      </c>
      <c r="AE2" s="82" t="s">
        <v>99</v>
      </c>
      <c r="AF2" s="82" t="s">
        <v>78</v>
      </c>
      <c r="AG2" s="82" t="s">
        <v>79</v>
      </c>
      <c r="AH2" s="82" t="s">
        <v>80</v>
      </c>
      <c r="AI2" s="82" t="s">
        <v>100</v>
      </c>
      <c r="AJ2" s="82" t="s">
        <v>82</v>
      </c>
      <c r="AK2" s="82" t="s">
        <v>81</v>
      </c>
      <c r="AL2" s="82" t="s">
        <v>24</v>
      </c>
      <c r="AM2" s="63" t="s">
        <v>52</v>
      </c>
      <c r="AN2" s="63" t="s">
        <v>53</v>
      </c>
      <c r="AO2" s="63" t="s">
        <v>54</v>
      </c>
      <c r="AP2" s="63" t="s">
        <v>55</v>
      </c>
      <c r="AQ2" s="63" t="s">
        <v>56</v>
      </c>
      <c r="AR2" s="63" t="s">
        <v>57</v>
      </c>
      <c r="AS2" s="63" t="s">
        <v>58</v>
      </c>
      <c r="AT2" s="63" t="s">
        <v>59</v>
      </c>
      <c r="AU2" s="63" t="s">
        <v>60</v>
      </c>
      <c r="AV2" s="63" t="s">
        <v>61</v>
      </c>
      <c r="AW2" s="63" t="s">
        <v>62</v>
      </c>
    </row>
    <row r="3" spans="1:49" x14ac:dyDescent="0.2">
      <c r="A3" s="1" t="s">
        <v>2</v>
      </c>
      <c r="B3" s="8" t="s">
        <v>39</v>
      </c>
      <c r="C3" s="11">
        <v>183</v>
      </c>
      <c r="D3" s="14">
        <v>0.66666666666666663</v>
      </c>
      <c r="E3" s="15">
        <v>0.33333333333333331</v>
      </c>
      <c r="F3" s="67">
        <v>0.76500000000000001</v>
      </c>
      <c r="G3" s="20">
        <v>0</v>
      </c>
      <c r="H3" s="21">
        <v>0.4022670832592451</v>
      </c>
      <c r="I3" s="21">
        <v>9.449490277869671E-2</v>
      </c>
      <c r="J3" s="21">
        <v>0.132272747511645</v>
      </c>
      <c r="K3" s="21">
        <v>7.5589179716709615E-2</v>
      </c>
      <c r="L3" s="21">
        <v>1.2598151213450103E-2</v>
      </c>
      <c r="M3" s="21">
        <v>0.10667112841236061</v>
      </c>
      <c r="N3" s="21">
        <v>2.5170705980950368E-2</v>
      </c>
      <c r="O3" s="22">
        <v>0.1509361011269425</v>
      </c>
      <c r="P3" s="27">
        <v>90</v>
      </c>
      <c r="Q3" s="28">
        <v>0.5658115000845424</v>
      </c>
      <c r="R3" s="32">
        <v>0.87777777777777777</v>
      </c>
      <c r="S3" s="33">
        <v>3.3333333333333333E-2</v>
      </c>
      <c r="T3" s="33">
        <v>6.6666666666666666E-2</v>
      </c>
      <c r="U3" s="33">
        <v>0</v>
      </c>
      <c r="V3" s="34">
        <v>2.2222222222222223E-2</v>
      </c>
      <c r="W3" s="78">
        <v>53</v>
      </c>
      <c r="X3" s="74">
        <v>14</v>
      </c>
      <c r="Y3" s="74">
        <v>2</v>
      </c>
      <c r="Z3" s="74">
        <v>10</v>
      </c>
      <c r="AA3" s="38">
        <f t="shared" ref="AA3:AA26" si="0">W3/SUM($W3:$Z3)</f>
        <v>0.67088607594936711</v>
      </c>
      <c r="AB3" s="38">
        <f t="shared" ref="AB3:AB26" si="1">X3/SUM($W3:$Z3)</f>
        <v>0.17721518987341772</v>
      </c>
      <c r="AC3" s="38">
        <f t="shared" ref="AC3:AC26" si="2">Y3/SUM($W3:$Z3)</f>
        <v>2.5316455696202531E-2</v>
      </c>
      <c r="AD3" s="39">
        <f t="shared" ref="AD3:AD26" si="3">Z3/SUM($W3:$Z3)</f>
        <v>0.12658227848101267</v>
      </c>
      <c r="AE3" s="83">
        <v>6.3291139240506333E-2</v>
      </c>
      <c r="AF3" s="83">
        <v>0.17721518987341772</v>
      </c>
      <c r="AG3" s="83">
        <v>8.8607594936708861E-2</v>
      </c>
      <c r="AH3" s="83">
        <v>8.8607594936708861E-2</v>
      </c>
      <c r="AI3" s="83">
        <v>0.55696202531645567</v>
      </c>
      <c r="AJ3" s="83">
        <v>1.2658227848101266E-2</v>
      </c>
      <c r="AK3" s="83">
        <v>0</v>
      </c>
      <c r="AL3" s="83">
        <v>1.2658227848101266E-2</v>
      </c>
      <c r="AM3" s="43">
        <v>0.95402298850574707</v>
      </c>
      <c r="AN3" s="45">
        <v>0.83529411764705885</v>
      </c>
      <c r="AO3" s="45">
        <v>0.90361445783132532</v>
      </c>
      <c r="AP3" s="45">
        <v>0.90476190476190477</v>
      </c>
      <c r="AQ3" s="45">
        <v>0.91666666666666663</v>
      </c>
      <c r="AR3" s="45">
        <v>0.89156626506024095</v>
      </c>
      <c r="AS3" s="45">
        <v>0.9135802469135802</v>
      </c>
      <c r="AT3" s="45">
        <v>0.86746987951807231</v>
      </c>
      <c r="AU3" s="45">
        <v>0.92771084337349397</v>
      </c>
      <c r="AV3" s="45">
        <v>0.65853658536585369</v>
      </c>
      <c r="AW3" s="45">
        <v>0.81707317073170727</v>
      </c>
    </row>
    <row r="4" spans="1:49" x14ac:dyDescent="0.2">
      <c r="A4" s="1" t="s">
        <v>3</v>
      </c>
      <c r="B4" s="9" t="s">
        <v>39</v>
      </c>
      <c r="C4" s="12">
        <v>52</v>
      </c>
      <c r="D4" s="16">
        <v>0.75</v>
      </c>
      <c r="E4" s="17">
        <v>0.25</v>
      </c>
      <c r="F4" s="73">
        <v>0.81100000000000005</v>
      </c>
      <c r="G4" s="23">
        <v>0.37502160335451001</v>
      </c>
      <c r="H4" s="24">
        <v>0.12478581212658535</v>
      </c>
      <c r="I4" s="24">
        <v>0.12460311872681175</v>
      </c>
      <c r="J4" s="24">
        <v>2.0873480017707644E-2</v>
      </c>
      <c r="K4" s="24">
        <v>0.12524884173464984</v>
      </c>
      <c r="L4" s="24">
        <v>0.12526198267149594</v>
      </c>
      <c r="M4" s="24">
        <v>6.2632393829007746E-2</v>
      </c>
      <c r="N4" s="24">
        <v>2.0780600964074056E-2</v>
      </c>
      <c r="O4" s="25">
        <v>2.0792166575157679E-2</v>
      </c>
      <c r="P4" s="29">
        <v>20</v>
      </c>
      <c r="Q4" s="30">
        <v>0.41668060014600022</v>
      </c>
      <c r="R4" s="35">
        <v>0.5</v>
      </c>
      <c r="S4" s="36">
        <v>0.1</v>
      </c>
      <c r="T4" s="36">
        <v>0.1</v>
      </c>
      <c r="U4" s="36">
        <v>0.05</v>
      </c>
      <c r="V4" s="37">
        <v>0.25</v>
      </c>
      <c r="W4" s="79">
        <v>5</v>
      </c>
      <c r="X4" s="75">
        <v>1</v>
      </c>
      <c r="Y4" s="75">
        <v>1</v>
      </c>
      <c r="Z4" s="75">
        <v>3</v>
      </c>
      <c r="AA4" s="40">
        <f t="shared" si="0"/>
        <v>0.5</v>
      </c>
      <c r="AB4" s="40">
        <f t="shared" si="1"/>
        <v>0.1</v>
      </c>
      <c r="AC4" s="40">
        <f t="shared" si="2"/>
        <v>0.1</v>
      </c>
      <c r="AD4" s="41">
        <f t="shared" si="3"/>
        <v>0.3</v>
      </c>
      <c r="AE4" s="83">
        <v>0.8</v>
      </c>
      <c r="AF4" s="83">
        <v>0.1</v>
      </c>
      <c r="AG4" s="83">
        <v>0</v>
      </c>
      <c r="AH4" s="83">
        <v>0</v>
      </c>
      <c r="AI4" s="83">
        <v>0.1</v>
      </c>
      <c r="AJ4" s="83">
        <v>0</v>
      </c>
      <c r="AK4" s="83">
        <v>0</v>
      </c>
      <c r="AL4" s="83">
        <v>0</v>
      </c>
      <c r="AM4" s="44">
        <v>0.82352941176470584</v>
      </c>
      <c r="AN4" s="45">
        <v>0.88888888888888884</v>
      </c>
      <c r="AO4" s="45">
        <v>0.83333333333333337</v>
      </c>
      <c r="AP4" s="45">
        <v>0.66666666666666663</v>
      </c>
      <c r="AQ4" s="45">
        <v>0.35294117647058826</v>
      </c>
      <c r="AR4" s="45">
        <v>0.72222222222222221</v>
      </c>
      <c r="AS4" s="45">
        <v>0.70588235294117652</v>
      </c>
      <c r="AT4" s="45">
        <v>0.82352941176470584</v>
      </c>
      <c r="AU4" s="45">
        <v>0.72222222222222221</v>
      </c>
      <c r="AV4" s="45">
        <v>0.6470588235294118</v>
      </c>
      <c r="AW4" s="45">
        <v>0.55555555555555558</v>
      </c>
    </row>
    <row r="5" spans="1:49" x14ac:dyDescent="0.2">
      <c r="A5" s="1" t="s">
        <v>4</v>
      </c>
      <c r="B5" s="9" t="s">
        <v>39</v>
      </c>
      <c r="C5" s="12">
        <v>206</v>
      </c>
      <c r="D5" s="16">
        <v>0.76213592233009708</v>
      </c>
      <c r="E5" s="17">
        <v>0.23786407766990292</v>
      </c>
      <c r="F5" s="73">
        <v>0.83099999999999996</v>
      </c>
      <c r="G5" s="23">
        <v>8.1235615735008593E-2</v>
      </c>
      <c r="H5" s="24">
        <v>0.43465470638336989</v>
      </c>
      <c r="I5" s="24">
        <v>0.15216293667126327</v>
      </c>
      <c r="J5" s="24">
        <v>0.11444800164270431</v>
      </c>
      <c r="K5" s="24">
        <v>0.13624883646708902</v>
      </c>
      <c r="L5" s="24">
        <v>1.635089672167267E-2</v>
      </c>
      <c r="M5" s="24">
        <v>2.1678337172161843E-2</v>
      </c>
      <c r="N5" s="24">
        <v>5.4256683694009636E-3</v>
      </c>
      <c r="O5" s="25">
        <v>3.7795000837329472E-2</v>
      </c>
      <c r="P5" s="29">
        <v>100</v>
      </c>
      <c r="Q5" s="30">
        <v>0.54346846349943756</v>
      </c>
      <c r="R5" s="35">
        <v>0.86</v>
      </c>
      <c r="S5" s="36">
        <v>0.05</v>
      </c>
      <c r="T5" s="36">
        <v>0.03</v>
      </c>
      <c r="U5" s="36">
        <v>0.02</v>
      </c>
      <c r="V5" s="37">
        <v>0.04</v>
      </c>
      <c r="W5" s="79">
        <v>77</v>
      </c>
      <c r="X5" s="75">
        <v>1</v>
      </c>
      <c r="Y5" s="75">
        <v>3</v>
      </c>
      <c r="Z5" s="75">
        <v>5</v>
      </c>
      <c r="AA5" s="40">
        <f t="shared" si="0"/>
        <v>0.89534883720930236</v>
      </c>
      <c r="AB5" s="40">
        <f t="shared" si="1"/>
        <v>1.1627906976744186E-2</v>
      </c>
      <c r="AC5" s="40">
        <f t="shared" si="2"/>
        <v>3.4883720930232558E-2</v>
      </c>
      <c r="AD5" s="41">
        <f t="shared" si="3"/>
        <v>5.8139534883720929E-2</v>
      </c>
      <c r="AE5" s="83">
        <v>0</v>
      </c>
      <c r="AF5" s="83">
        <v>0</v>
      </c>
      <c r="AG5" s="83">
        <v>1.1627906976744186E-2</v>
      </c>
      <c r="AH5" s="83">
        <v>0.94186046511627908</v>
      </c>
      <c r="AI5" s="83">
        <v>3.4883720930232558E-2</v>
      </c>
      <c r="AJ5" s="83">
        <v>1.1627906976744186E-2</v>
      </c>
      <c r="AK5" s="83">
        <v>0</v>
      </c>
      <c r="AL5" s="83">
        <v>0</v>
      </c>
      <c r="AM5" s="44">
        <v>0.93814432989690721</v>
      </c>
      <c r="AN5" s="45">
        <v>0.45161290322580644</v>
      </c>
      <c r="AO5" s="45">
        <v>0.92473118279569888</v>
      </c>
      <c r="AP5" s="45">
        <v>0.84946236559139787</v>
      </c>
      <c r="AQ5" s="45">
        <v>0.62365591397849462</v>
      </c>
      <c r="AR5" s="45">
        <v>0.78260869565217395</v>
      </c>
      <c r="AS5" s="45">
        <v>0.92473118279569888</v>
      </c>
      <c r="AT5" s="45">
        <v>0.87096774193548387</v>
      </c>
      <c r="AU5" s="45">
        <v>0.82608695652173914</v>
      </c>
      <c r="AV5" s="45">
        <v>0.52747252747252749</v>
      </c>
      <c r="AW5" s="45">
        <v>0.69565217391304346</v>
      </c>
    </row>
    <row r="6" spans="1:49" x14ac:dyDescent="0.2">
      <c r="A6" s="1" t="s">
        <v>5</v>
      </c>
      <c r="B6" s="9" t="s">
        <v>39</v>
      </c>
      <c r="C6" s="12">
        <v>84</v>
      </c>
      <c r="D6" s="16">
        <v>0.36904761904761907</v>
      </c>
      <c r="E6" s="17">
        <v>0.63095238095238093</v>
      </c>
      <c r="F6" s="73">
        <v>0.64300000000000002</v>
      </c>
      <c r="G6" s="23">
        <v>0</v>
      </c>
      <c r="H6" s="24">
        <v>0.24889892890095061</v>
      </c>
      <c r="I6" s="24">
        <v>0.15596708833344328</v>
      </c>
      <c r="J6" s="24">
        <v>9.3857578060081728E-2</v>
      </c>
      <c r="K6" s="24">
        <v>0</v>
      </c>
      <c r="L6" s="24">
        <v>0</v>
      </c>
      <c r="M6" s="24">
        <v>6.2165844945091864E-2</v>
      </c>
      <c r="N6" s="24">
        <v>0</v>
      </c>
      <c r="O6" s="25">
        <v>0.43911055976043251</v>
      </c>
      <c r="P6" s="29">
        <v>30</v>
      </c>
      <c r="Q6" s="30">
        <v>0.46943244858266026</v>
      </c>
      <c r="R6" s="35">
        <v>0.8666666666666667</v>
      </c>
      <c r="S6" s="36">
        <v>6.6666666666666666E-2</v>
      </c>
      <c r="T6" s="36">
        <v>3.3333333333333333E-2</v>
      </c>
      <c r="U6" s="36">
        <v>3.3333333333333333E-2</v>
      </c>
      <c r="V6" s="37">
        <v>0</v>
      </c>
      <c r="W6" s="79">
        <v>21</v>
      </c>
      <c r="X6" s="75"/>
      <c r="Y6" s="75">
        <v>1</v>
      </c>
      <c r="Z6" s="75">
        <v>4</v>
      </c>
      <c r="AA6" s="40">
        <f t="shared" si="0"/>
        <v>0.80769230769230771</v>
      </c>
      <c r="AB6" s="40">
        <f t="shared" si="1"/>
        <v>0</v>
      </c>
      <c r="AC6" s="40">
        <f t="shared" si="2"/>
        <v>3.8461538461538464E-2</v>
      </c>
      <c r="AD6" s="41">
        <f t="shared" si="3"/>
        <v>0.15384615384615385</v>
      </c>
      <c r="AE6" s="83">
        <v>0</v>
      </c>
      <c r="AF6" s="83">
        <v>3.8461538461538464E-2</v>
      </c>
      <c r="AG6" s="83">
        <v>0.76923076923076927</v>
      </c>
      <c r="AH6" s="83">
        <v>0</v>
      </c>
      <c r="AI6" s="83">
        <v>0.11538461538461539</v>
      </c>
      <c r="AJ6" s="83">
        <v>3.8461538461538464E-2</v>
      </c>
      <c r="AK6" s="83">
        <v>3.8461538461538464E-2</v>
      </c>
      <c r="AL6" s="83">
        <v>0</v>
      </c>
      <c r="AM6" s="44">
        <v>0.89655172413793105</v>
      </c>
      <c r="AN6" s="45">
        <v>0.82758620689655171</v>
      </c>
      <c r="AO6" s="45">
        <v>0.93103448275862066</v>
      </c>
      <c r="AP6" s="45">
        <v>0.86206896551724133</v>
      </c>
      <c r="AQ6" s="45">
        <v>0.65517241379310343</v>
      </c>
      <c r="AR6" s="45">
        <v>0.82758620689655171</v>
      </c>
      <c r="AS6" s="45">
        <v>0.96551724137931039</v>
      </c>
      <c r="AT6" s="45">
        <v>0.89655172413793105</v>
      </c>
      <c r="AU6" s="45">
        <v>0.75862068965517238</v>
      </c>
      <c r="AV6" s="45">
        <v>0.65517241379310343</v>
      </c>
      <c r="AW6" s="45">
        <v>0.65517241379310343</v>
      </c>
    </row>
    <row r="7" spans="1:49" x14ac:dyDescent="0.2">
      <c r="A7" s="1" t="s">
        <v>6</v>
      </c>
      <c r="B7" s="9" t="s">
        <v>39</v>
      </c>
      <c r="C7" s="12">
        <v>37</v>
      </c>
      <c r="D7" s="16">
        <v>0.48648648648648651</v>
      </c>
      <c r="E7" s="17">
        <v>0.51351351351351349</v>
      </c>
      <c r="F7" s="73">
        <v>0.91900000000000004</v>
      </c>
      <c r="G7" s="23">
        <v>0.14714190230234164</v>
      </c>
      <c r="H7" s="24">
        <v>0.17667245830015563</v>
      </c>
      <c r="I7" s="24">
        <v>0.26421196159745719</v>
      </c>
      <c r="J7" s="24">
        <v>0.1766513773092758</v>
      </c>
      <c r="K7" s="24">
        <v>0.14723685334441775</v>
      </c>
      <c r="L7" s="24">
        <v>0</v>
      </c>
      <c r="M7" s="24">
        <v>2.9440449614137346E-2</v>
      </c>
      <c r="N7" s="24">
        <v>0</v>
      </c>
      <c r="O7" s="25">
        <v>5.8644997532214665E-2</v>
      </c>
      <c r="P7" s="29">
        <v>24</v>
      </c>
      <c r="Q7" s="30">
        <v>0.70603521821559589</v>
      </c>
      <c r="R7" s="35">
        <v>0.75</v>
      </c>
      <c r="S7" s="36">
        <v>0.125</v>
      </c>
      <c r="T7" s="36">
        <v>0</v>
      </c>
      <c r="U7" s="36">
        <v>0</v>
      </c>
      <c r="V7" s="37">
        <v>0.125</v>
      </c>
      <c r="W7" s="79">
        <v>15</v>
      </c>
      <c r="X7" s="75">
        <v>2</v>
      </c>
      <c r="Y7" s="75"/>
      <c r="Z7" s="75">
        <v>1</v>
      </c>
      <c r="AA7" s="40">
        <f t="shared" si="0"/>
        <v>0.83333333333333337</v>
      </c>
      <c r="AB7" s="40">
        <f t="shared" si="1"/>
        <v>0.1111111111111111</v>
      </c>
      <c r="AC7" s="40">
        <f t="shared" si="2"/>
        <v>0</v>
      </c>
      <c r="AD7" s="41">
        <f t="shared" si="3"/>
        <v>5.5555555555555552E-2</v>
      </c>
      <c r="AE7" s="83">
        <v>0</v>
      </c>
      <c r="AF7" s="83">
        <v>0.83333333333333337</v>
      </c>
      <c r="AG7" s="83">
        <v>0</v>
      </c>
      <c r="AH7" s="83">
        <v>5.5555555555555552E-2</v>
      </c>
      <c r="AI7" s="83">
        <v>5.5555555555555552E-2</v>
      </c>
      <c r="AJ7" s="83">
        <v>5.5555555555555552E-2</v>
      </c>
      <c r="AK7" s="83">
        <v>0</v>
      </c>
      <c r="AL7" s="83">
        <v>0</v>
      </c>
      <c r="AM7" s="44">
        <v>0.875</v>
      </c>
      <c r="AN7" s="45">
        <v>0.91666666666666663</v>
      </c>
      <c r="AO7" s="45">
        <v>0.91666666666666663</v>
      </c>
      <c r="AP7" s="45">
        <v>0.95833333333333337</v>
      </c>
      <c r="AQ7" s="45">
        <v>0.83333333333333337</v>
      </c>
      <c r="AR7" s="45">
        <v>0.95833333333333337</v>
      </c>
      <c r="AS7" s="45">
        <v>0.91666666666666663</v>
      </c>
      <c r="AT7" s="45">
        <v>0.82608695652173914</v>
      </c>
      <c r="AU7" s="45">
        <v>0.78260869565217395</v>
      </c>
      <c r="AV7" s="45">
        <v>0.5</v>
      </c>
      <c r="AW7" s="45">
        <v>0.625</v>
      </c>
    </row>
    <row r="8" spans="1:49" x14ac:dyDescent="0.2">
      <c r="A8" s="1" t="s">
        <v>7</v>
      </c>
      <c r="B8" s="9" t="s">
        <v>39</v>
      </c>
      <c r="C8" s="12">
        <v>140</v>
      </c>
      <c r="D8" s="16">
        <v>0.49285714285714288</v>
      </c>
      <c r="E8" s="17">
        <v>0.50714285714285712</v>
      </c>
      <c r="F8" s="73">
        <v>0.79300000000000004</v>
      </c>
      <c r="G8" s="23">
        <v>0.12810601946483194</v>
      </c>
      <c r="H8" s="24">
        <v>0.33617676809896557</v>
      </c>
      <c r="I8" s="24">
        <v>0.19987996820831491</v>
      </c>
      <c r="J8" s="24">
        <v>4.806543774501898E-2</v>
      </c>
      <c r="K8" s="24">
        <v>0.16022897257898294</v>
      </c>
      <c r="L8" s="24">
        <v>0</v>
      </c>
      <c r="M8" s="24">
        <v>5.579779914736975E-2</v>
      </c>
      <c r="N8" s="24">
        <v>4.7710223467344846E-2</v>
      </c>
      <c r="O8" s="25">
        <v>2.4034811289171069E-2</v>
      </c>
      <c r="P8" s="29">
        <v>65</v>
      </c>
      <c r="Q8" s="30">
        <v>0.51993840205158759</v>
      </c>
      <c r="R8" s="35">
        <v>0.81538461538461537</v>
      </c>
      <c r="S8" s="36">
        <v>4.6153846153846156E-2</v>
      </c>
      <c r="T8" s="36">
        <v>0.13846153846153847</v>
      </c>
      <c r="U8" s="36">
        <v>0</v>
      </c>
      <c r="V8" s="37">
        <v>0</v>
      </c>
      <c r="W8" s="79">
        <v>36</v>
      </c>
      <c r="X8" s="75">
        <v>12</v>
      </c>
      <c r="Y8" s="75">
        <v>2</v>
      </c>
      <c r="Z8" s="75">
        <v>3</v>
      </c>
      <c r="AA8" s="40">
        <f t="shared" si="0"/>
        <v>0.67924528301886788</v>
      </c>
      <c r="AB8" s="40">
        <f t="shared" si="1"/>
        <v>0.22641509433962265</v>
      </c>
      <c r="AC8" s="40">
        <f t="shared" si="2"/>
        <v>3.7735849056603772E-2</v>
      </c>
      <c r="AD8" s="41">
        <f t="shared" si="3"/>
        <v>5.6603773584905662E-2</v>
      </c>
      <c r="AE8" s="83">
        <v>3.7735849056603772E-2</v>
      </c>
      <c r="AF8" s="83">
        <v>0.90566037735849059</v>
      </c>
      <c r="AG8" s="83">
        <v>0</v>
      </c>
      <c r="AH8" s="83">
        <v>1.8867924528301886E-2</v>
      </c>
      <c r="AI8" s="83">
        <v>1.8867924528301886E-2</v>
      </c>
      <c r="AJ8" s="83">
        <v>0</v>
      </c>
      <c r="AK8" s="83">
        <v>1.8867924528301886E-2</v>
      </c>
      <c r="AL8" s="83">
        <v>0</v>
      </c>
      <c r="AM8" s="44">
        <v>0.93650793650793651</v>
      </c>
      <c r="AN8" s="45">
        <v>0.54385964912280704</v>
      </c>
      <c r="AO8" s="45">
        <v>0.94827586206896552</v>
      </c>
      <c r="AP8" s="45">
        <v>0.82758620689655171</v>
      </c>
      <c r="AQ8" s="45">
        <v>0.51724137931034486</v>
      </c>
      <c r="AR8" s="45">
        <v>0.98275862068965514</v>
      </c>
      <c r="AS8" s="45">
        <v>0.96551724137931039</v>
      </c>
      <c r="AT8" s="45">
        <v>0.98275862068965514</v>
      </c>
      <c r="AU8" s="45">
        <v>0.89655172413793105</v>
      </c>
      <c r="AV8" s="45">
        <v>0.72413793103448276</v>
      </c>
      <c r="AW8" s="45">
        <v>0.7142857142857143</v>
      </c>
    </row>
    <row r="9" spans="1:49" x14ac:dyDescent="0.2">
      <c r="A9" s="1" t="s">
        <v>8</v>
      </c>
      <c r="B9" s="9" t="s">
        <v>39</v>
      </c>
      <c r="C9" s="12">
        <v>31</v>
      </c>
      <c r="D9" s="16">
        <v>0.67741935483870963</v>
      </c>
      <c r="E9" s="17">
        <v>0.32258064516129031</v>
      </c>
      <c r="F9" s="73">
        <v>1</v>
      </c>
      <c r="G9" s="23">
        <v>0.25839834902552833</v>
      </c>
      <c r="H9" s="24">
        <v>9.6488928730226367E-2</v>
      </c>
      <c r="I9" s="24">
        <v>0.35361254391951719</v>
      </c>
      <c r="J9" s="24">
        <v>0.12941656493277387</v>
      </c>
      <c r="K9" s="24">
        <v>6.4710909291082461E-2</v>
      </c>
      <c r="L9" s="24">
        <v>3.2359322789457599E-2</v>
      </c>
      <c r="M9" s="24">
        <v>0</v>
      </c>
      <c r="N9" s="24">
        <v>3.235853964584539E-2</v>
      </c>
      <c r="O9" s="25">
        <v>3.2654841665568812E-2</v>
      </c>
      <c r="P9" s="29">
        <v>19</v>
      </c>
      <c r="Q9" s="30">
        <v>0.61184119084764976</v>
      </c>
      <c r="R9" s="35">
        <v>0.83333333333333337</v>
      </c>
      <c r="S9" s="36">
        <v>5.5555555555555552E-2</v>
      </c>
      <c r="T9" s="36">
        <v>5.5555555555555552E-2</v>
      </c>
      <c r="U9" s="36">
        <v>0</v>
      </c>
      <c r="V9" s="37">
        <v>5.5555555555555552E-2</v>
      </c>
      <c r="W9" s="79">
        <v>9</v>
      </c>
      <c r="X9" s="75">
        <v>2</v>
      </c>
      <c r="Y9" s="75">
        <v>2</v>
      </c>
      <c r="Z9" s="75">
        <v>2</v>
      </c>
      <c r="AA9" s="40">
        <f t="shared" si="0"/>
        <v>0.6</v>
      </c>
      <c r="AB9" s="40">
        <f t="shared" si="1"/>
        <v>0.13333333333333333</v>
      </c>
      <c r="AC9" s="40">
        <f t="shared" si="2"/>
        <v>0.13333333333333333</v>
      </c>
      <c r="AD9" s="41">
        <f t="shared" si="3"/>
        <v>0.13333333333333333</v>
      </c>
      <c r="AE9" s="83">
        <v>0</v>
      </c>
      <c r="AF9" s="83">
        <v>0.66666666666666663</v>
      </c>
      <c r="AG9" s="83">
        <v>0</v>
      </c>
      <c r="AH9" s="83">
        <v>0.13333333333333333</v>
      </c>
      <c r="AI9" s="83">
        <v>0</v>
      </c>
      <c r="AJ9" s="83">
        <v>0</v>
      </c>
      <c r="AK9" s="83">
        <v>0.2</v>
      </c>
      <c r="AL9" s="83">
        <v>0</v>
      </c>
      <c r="AM9" s="44">
        <v>1</v>
      </c>
      <c r="AN9" s="45">
        <v>0.88888888888888884</v>
      </c>
      <c r="AO9" s="45">
        <v>0.94444444444444442</v>
      </c>
      <c r="AP9" s="45">
        <v>0.72222222222222221</v>
      </c>
      <c r="AQ9" s="45">
        <v>0.72222222222222221</v>
      </c>
      <c r="AR9" s="45">
        <v>0.94444444444444442</v>
      </c>
      <c r="AS9" s="45">
        <v>1</v>
      </c>
      <c r="AT9" s="45">
        <v>0.88888888888888884</v>
      </c>
      <c r="AU9" s="45">
        <v>0.88888888888888884</v>
      </c>
      <c r="AV9" s="45">
        <v>0.61111111111111116</v>
      </c>
      <c r="AW9" s="45">
        <v>0.66666666666666663</v>
      </c>
    </row>
    <row r="10" spans="1:49" x14ac:dyDescent="0.2">
      <c r="A10" s="1" t="s">
        <v>9</v>
      </c>
      <c r="B10" s="9" t="s">
        <v>39</v>
      </c>
      <c r="C10" s="12">
        <v>83</v>
      </c>
      <c r="D10" s="16">
        <v>0.62650602409638556</v>
      </c>
      <c r="E10" s="17">
        <v>0.37349397590361444</v>
      </c>
      <c r="F10" s="73">
        <v>0.85699999999999998</v>
      </c>
      <c r="G10" s="23">
        <v>6.22633630721421E-2</v>
      </c>
      <c r="H10" s="24">
        <v>0.33662457669703688</v>
      </c>
      <c r="I10" s="24">
        <v>2.4946159296361344E-2</v>
      </c>
      <c r="J10" s="24">
        <v>9.9788687949055127E-2</v>
      </c>
      <c r="K10" s="24">
        <v>0.14968512558936592</v>
      </c>
      <c r="L10" s="24">
        <v>3.7423505000199281E-2</v>
      </c>
      <c r="M10" s="24">
        <v>3.7593771946773977E-2</v>
      </c>
      <c r="N10" s="24">
        <v>1.258818470900123E-2</v>
      </c>
      <c r="O10" s="25">
        <v>0.23908662574006415</v>
      </c>
      <c r="P10" s="29">
        <v>42</v>
      </c>
      <c r="Q10" s="30">
        <v>0.51778908771800003</v>
      </c>
      <c r="R10" s="35">
        <v>0.78048780487804881</v>
      </c>
      <c r="S10" s="36">
        <v>0.12195121951219512</v>
      </c>
      <c r="T10" s="36">
        <v>4.878048780487805E-2</v>
      </c>
      <c r="U10" s="36">
        <v>0</v>
      </c>
      <c r="V10" s="37">
        <v>4.878048780487805E-2</v>
      </c>
      <c r="W10" s="79">
        <v>23</v>
      </c>
      <c r="X10" s="75">
        <v>1</v>
      </c>
      <c r="Y10" s="75">
        <v>1</v>
      </c>
      <c r="Z10" s="75">
        <v>7</v>
      </c>
      <c r="AA10" s="40">
        <f t="shared" si="0"/>
        <v>0.71875</v>
      </c>
      <c r="AB10" s="40">
        <f t="shared" si="1"/>
        <v>3.125E-2</v>
      </c>
      <c r="AC10" s="40">
        <f t="shared" si="2"/>
        <v>3.125E-2</v>
      </c>
      <c r="AD10" s="41">
        <f t="shared" si="3"/>
        <v>0.21875</v>
      </c>
      <c r="AE10" s="83">
        <v>0.1875</v>
      </c>
      <c r="AF10" s="83">
        <v>0.65625</v>
      </c>
      <c r="AG10" s="83">
        <v>3.125E-2</v>
      </c>
      <c r="AH10" s="83">
        <v>0</v>
      </c>
      <c r="AI10" s="83">
        <v>0</v>
      </c>
      <c r="AJ10" s="83">
        <v>6.25E-2</v>
      </c>
      <c r="AK10" s="83">
        <v>3.125E-2</v>
      </c>
      <c r="AL10" s="83">
        <v>3.125E-2</v>
      </c>
      <c r="AM10" s="44">
        <v>0.75</v>
      </c>
      <c r="AN10" s="45">
        <v>0.88571428571428568</v>
      </c>
      <c r="AO10" s="45">
        <v>0.91428571428571426</v>
      </c>
      <c r="AP10" s="45">
        <v>0.65714285714285714</v>
      </c>
      <c r="AQ10" s="45">
        <v>0.65714285714285714</v>
      </c>
      <c r="AR10" s="45">
        <v>0.8571428571428571</v>
      </c>
      <c r="AS10" s="45">
        <v>0.8571428571428571</v>
      </c>
      <c r="AT10" s="45">
        <v>0.88571428571428568</v>
      </c>
      <c r="AU10" s="45">
        <v>0.7142857142857143</v>
      </c>
      <c r="AV10" s="45">
        <v>0.65714285714285714</v>
      </c>
      <c r="AW10" s="45">
        <v>0.6</v>
      </c>
    </row>
    <row r="11" spans="1:49" x14ac:dyDescent="0.2">
      <c r="A11" s="1" t="s">
        <v>10</v>
      </c>
      <c r="B11" s="9" t="s">
        <v>39</v>
      </c>
      <c r="C11" s="12">
        <v>156</v>
      </c>
      <c r="D11" s="16">
        <v>0.25641025641025639</v>
      </c>
      <c r="E11" s="17">
        <v>0.74358974358974361</v>
      </c>
      <c r="F11" s="73">
        <v>0.441</v>
      </c>
      <c r="G11" s="23">
        <v>0</v>
      </c>
      <c r="H11" s="24">
        <v>9.106954470127623E-3</v>
      </c>
      <c r="I11" s="24">
        <v>0.73775579767031829</v>
      </c>
      <c r="J11" s="24">
        <v>2.7153066224680368E-2</v>
      </c>
      <c r="K11" s="24">
        <v>0</v>
      </c>
      <c r="L11" s="24">
        <v>0</v>
      </c>
      <c r="M11" s="24">
        <v>8.1461676826755355E-2</v>
      </c>
      <c r="N11" s="24">
        <v>3.6424898060651321E-2</v>
      </c>
      <c r="O11" s="25">
        <v>0.10809760674746702</v>
      </c>
      <c r="P11" s="29">
        <v>52</v>
      </c>
      <c r="Q11" s="30">
        <v>0.46689796266162936</v>
      </c>
      <c r="R11" s="35">
        <v>0.61538461538461542</v>
      </c>
      <c r="S11" s="36">
        <v>3.8461538461538464E-2</v>
      </c>
      <c r="T11" s="36">
        <v>0.19230769230769232</v>
      </c>
      <c r="U11" s="36">
        <v>9.6153846153846159E-2</v>
      </c>
      <c r="V11" s="37">
        <v>5.7692307692307696E-2</v>
      </c>
      <c r="W11" s="79">
        <v>29</v>
      </c>
      <c r="X11" s="75"/>
      <c r="Y11" s="75">
        <v>2</v>
      </c>
      <c r="Z11" s="75">
        <v>1</v>
      </c>
      <c r="AA11" s="40">
        <f t="shared" si="0"/>
        <v>0.90625</v>
      </c>
      <c r="AB11" s="40">
        <f t="shared" si="1"/>
        <v>0</v>
      </c>
      <c r="AC11" s="40">
        <f t="shared" si="2"/>
        <v>6.25E-2</v>
      </c>
      <c r="AD11" s="41">
        <f t="shared" si="3"/>
        <v>3.125E-2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9.375E-2</v>
      </c>
      <c r="AK11" s="83">
        <v>0.90625</v>
      </c>
      <c r="AL11" s="83">
        <v>0</v>
      </c>
      <c r="AM11" s="44">
        <v>0.79591836734693877</v>
      </c>
      <c r="AN11" s="45">
        <v>0.72727272727272729</v>
      </c>
      <c r="AO11" s="45">
        <v>0.93181818181818177</v>
      </c>
      <c r="AP11" s="45">
        <v>0.77272727272727271</v>
      </c>
      <c r="AQ11" s="45">
        <v>0.84090909090909094</v>
      </c>
      <c r="AR11" s="45">
        <v>0.61363636363636365</v>
      </c>
      <c r="AS11" s="45">
        <v>0.83720930232558144</v>
      </c>
      <c r="AT11" s="45">
        <v>0.69767441860465118</v>
      </c>
      <c r="AU11" s="45">
        <v>0.34883720930232559</v>
      </c>
      <c r="AV11" s="45">
        <v>0.60465116279069764</v>
      </c>
      <c r="AW11" s="45">
        <v>0.68292682926829273</v>
      </c>
    </row>
    <row r="12" spans="1:49" x14ac:dyDescent="0.2">
      <c r="A12" s="1" t="s">
        <v>11</v>
      </c>
      <c r="B12" s="9" t="s">
        <v>39</v>
      </c>
      <c r="C12" s="12">
        <v>155</v>
      </c>
      <c r="D12" s="16">
        <v>0.70967741935483875</v>
      </c>
      <c r="E12" s="17">
        <v>0.29032258064516131</v>
      </c>
      <c r="F12" s="73">
        <v>0.82699999999999996</v>
      </c>
      <c r="G12" s="23">
        <v>0.14277854128706369</v>
      </c>
      <c r="H12" s="24">
        <v>0.11415510989226375</v>
      </c>
      <c r="I12" s="24">
        <v>0.19948808068067803</v>
      </c>
      <c r="J12" s="24">
        <v>5.7254905394591417E-2</v>
      </c>
      <c r="K12" s="24">
        <v>0.26479908606582497</v>
      </c>
      <c r="L12" s="24">
        <v>2.1472357260999254E-2</v>
      </c>
      <c r="M12" s="24">
        <v>9.258443049013769E-2</v>
      </c>
      <c r="N12" s="24">
        <v>2.1437211983760144E-2</v>
      </c>
      <c r="O12" s="25">
        <v>8.6030276944681031E-2</v>
      </c>
      <c r="P12" s="29">
        <v>68</v>
      </c>
      <c r="Q12" s="30">
        <v>0.47899221871722741</v>
      </c>
      <c r="R12" s="35">
        <v>0.63636363636363635</v>
      </c>
      <c r="S12" s="36">
        <v>0.15151515151515152</v>
      </c>
      <c r="T12" s="36">
        <v>0.10606060606060606</v>
      </c>
      <c r="U12" s="36">
        <v>6.0606060606060608E-2</v>
      </c>
      <c r="V12" s="37">
        <v>4.5454545454545456E-2</v>
      </c>
      <c r="W12" s="79">
        <v>25</v>
      </c>
      <c r="X12" s="75">
        <v>6</v>
      </c>
      <c r="Y12" s="75">
        <v>2</v>
      </c>
      <c r="Z12" s="75">
        <v>9</v>
      </c>
      <c r="AA12" s="40">
        <f t="shared" si="0"/>
        <v>0.59523809523809523</v>
      </c>
      <c r="AB12" s="40">
        <f t="shared" si="1"/>
        <v>0.14285714285714285</v>
      </c>
      <c r="AC12" s="40">
        <f t="shared" si="2"/>
        <v>4.7619047619047616E-2</v>
      </c>
      <c r="AD12" s="41">
        <f t="shared" si="3"/>
        <v>0.21428571428571427</v>
      </c>
      <c r="AE12" s="83">
        <v>0.6097560975609756</v>
      </c>
      <c r="AF12" s="83">
        <v>0.17073170731707318</v>
      </c>
      <c r="AG12" s="83">
        <v>0.14634146341463414</v>
      </c>
      <c r="AH12" s="83">
        <v>0</v>
      </c>
      <c r="AI12" s="83">
        <v>4.878048780487805E-2</v>
      </c>
      <c r="AJ12" s="83">
        <v>0</v>
      </c>
      <c r="AK12" s="83">
        <v>2.4390243902439025E-2</v>
      </c>
      <c r="AL12" s="83">
        <v>0</v>
      </c>
      <c r="AM12" s="44">
        <v>0.92307692307692313</v>
      </c>
      <c r="AN12" s="45">
        <v>0.75409836065573765</v>
      </c>
      <c r="AO12" s="45">
        <v>0.91803278688524592</v>
      </c>
      <c r="AP12" s="45">
        <v>0.80327868852459017</v>
      </c>
      <c r="AQ12" s="45">
        <v>0.80327868852459017</v>
      </c>
      <c r="AR12" s="45">
        <v>0.75409836065573765</v>
      </c>
      <c r="AS12" s="45">
        <v>0.81355932203389836</v>
      </c>
      <c r="AT12" s="45">
        <v>0.7</v>
      </c>
      <c r="AU12" s="45">
        <v>0.76666666666666672</v>
      </c>
      <c r="AV12" s="45">
        <v>0.95</v>
      </c>
      <c r="AW12" s="45">
        <v>0.66666666666666663</v>
      </c>
    </row>
    <row r="13" spans="1:49" x14ac:dyDescent="0.2">
      <c r="A13" s="1" t="s">
        <v>12</v>
      </c>
      <c r="B13" s="9" t="s">
        <v>39</v>
      </c>
      <c r="C13" s="12">
        <v>128</v>
      </c>
      <c r="D13" s="16">
        <v>0.8046875</v>
      </c>
      <c r="E13" s="17">
        <v>0.1953125</v>
      </c>
      <c r="F13" s="73">
        <v>0.75900000000000001</v>
      </c>
      <c r="G13" s="23">
        <v>0.38620226925747059</v>
      </c>
      <c r="H13" s="24">
        <v>7.5493154946188856E-2</v>
      </c>
      <c r="I13" s="24">
        <v>0.15056774818773583</v>
      </c>
      <c r="J13" s="24">
        <v>0</v>
      </c>
      <c r="K13" s="24">
        <v>0.18527500294175434</v>
      </c>
      <c r="L13" s="24">
        <v>6.7378984591577734E-2</v>
      </c>
      <c r="M13" s="24">
        <v>1.6844644131973108E-2</v>
      </c>
      <c r="N13" s="24">
        <v>1.6843686268196423E-2</v>
      </c>
      <c r="O13" s="25">
        <v>0.10139450967510311</v>
      </c>
      <c r="P13" s="29">
        <v>72</v>
      </c>
      <c r="Q13" s="30">
        <v>0.56274537880041109</v>
      </c>
      <c r="R13" s="35">
        <v>0.6428571428571429</v>
      </c>
      <c r="S13" s="36">
        <v>0.14285714285714285</v>
      </c>
      <c r="T13" s="36">
        <v>0.17142857142857143</v>
      </c>
      <c r="U13" s="36">
        <v>2.8571428571428571E-2</v>
      </c>
      <c r="V13" s="37">
        <v>1.4285714285714285E-2</v>
      </c>
      <c r="W13" s="79">
        <v>22</v>
      </c>
      <c r="X13" s="75">
        <v>17</v>
      </c>
      <c r="Y13" s="75">
        <v>3</v>
      </c>
      <c r="Z13" s="75">
        <v>3</v>
      </c>
      <c r="AA13" s="40">
        <f t="shared" si="0"/>
        <v>0.48888888888888887</v>
      </c>
      <c r="AB13" s="40">
        <f t="shared" si="1"/>
        <v>0.37777777777777777</v>
      </c>
      <c r="AC13" s="40">
        <f t="shared" si="2"/>
        <v>6.6666666666666666E-2</v>
      </c>
      <c r="AD13" s="41">
        <f t="shared" si="3"/>
        <v>6.6666666666666666E-2</v>
      </c>
      <c r="AE13" s="83">
        <v>0.71111111111111114</v>
      </c>
      <c r="AF13" s="83">
        <v>0.2</v>
      </c>
      <c r="AG13" s="83">
        <v>4.4444444444444446E-2</v>
      </c>
      <c r="AH13" s="83">
        <v>2.2222222222222223E-2</v>
      </c>
      <c r="AI13" s="83">
        <v>0</v>
      </c>
      <c r="AJ13" s="83">
        <v>2.2222222222222223E-2</v>
      </c>
      <c r="AK13" s="83">
        <v>0</v>
      </c>
      <c r="AL13" s="83">
        <v>0</v>
      </c>
      <c r="AM13" s="44">
        <v>0.87301587301587302</v>
      </c>
      <c r="AN13" s="45">
        <v>0.72580645161290325</v>
      </c>
      <c r="AO13" s="45">
        <v>0.90322580645161288</v>
      </c>
      <c r="AP13" s="45">
        <v>0.83870967741935487</v>
      </c>
      <c r="AQ13" s="45">
        <v>0.45161290322580644</v>
      </c>
      <c r="AR13" s="45">
        <v>0.67741935483870963</v>
      </c>
      <c r="AS13" s="45">
        <v>0.83870967741935487</v>
      </c>
      <c r="AT13" s="45">
        <v>0.95161290322580649</v>
      </c>
      <c r="AU13" s="45">
        <v>0.66129032258064513</v>
      </c>
      <c r="AV13" s="45">
        <v>0.90322580645161288</v>
      </c>
      <c r="AW13" s="45">
        <v>0.60655737704918034</v>
      </c>
    </row>
    <row r="14" spans="1:49" x14ac:dyDescent="0.2">
      <c r="A14" s="1" t="s">
        <v>13</v>
      </c>
      <c r="B14" s="9" t="s">
        <v>39</v>
      </c>
      <c r="C14" s="12">
        <v>41</v>
      </c>
      <c r="D14" s="16">
        <v>0.82926829268292679</v>
      </c>
      <c r="E14" s="17">
        <v>0.17073170731707318</v>
      </c>
      <c r="F14" s="73">
        <v>0.80500000000000005</v>
      </c>
      <c r="G14" s="23">
        <v>0.45650877944952933</v>
      </c>
      <c r="H14" s="24">
        <v>5.6786646915937371E-2</v>
      </c>
      <c r="I14" s="24">
        <v>2.8596450820712768E-2</v>
      </c>
      <c r="J14" s="24">
        <v>2.8596093856759788E-2</v>
      </c>
      <c r="K14" s="24">
        <v>0.25744178725622496</v>
      </c>
      <c r="L14" s="24">
        <v>2.8585741902123346E-2</v>
      </c>
      <c r="M14" s="24">
        <v>2.8596938412778976E-2</v>
      </c>
      <c r="N14" s="24">
        <v>2.845608379963668E-2</v>
      </c>
      <c r="O14" s="25">
        <v>8.6431477586296768E-2</v>
      </c>
      <c r="P14" s="29">
        <v>22</v>
      </c>
      <c r="Q14" s="30">
        <v>0.62934932349394446</v>
      </c>
      <c r="R14" s="35">
        <v>0.86363636363636365</v>
      </c>
      <c r="S14" s="36">
        <v>9.0909090909090912E-2</v>
      </c>
      <c r="T14" s="36">
        <v>4.5454545454545456E-2</v>
      </c>
      <c r="U14" s="36">
        <v>0</v>
      </c>
      <c r="V14" s="37">
        <v>0</v>
      </c>
      <c r="W14" s="79">
        <v>11</v>
      </c>
      <c r="X14" s="75">
        <v>6</v>
      </c>
      <c r="Y14" s="75">
        <v>1</v>
      </c>
      <c r="Z14" s="75">
        <v>1</v>
      </c>
      <c r="AA14" s="40">
        <f t="shared" si="0"/>
        <v>0.57894736842105265</v>
      </c>
      <c r="AB14" s="40">
        <f t="shared" si="1"/>
        <v>0.31578947368421051</v>
      </c>
      <c r="AC14" s="40">
        <f t="shared" si="2"/>
        <v>5.2631578947368418E-2</v>
      </c>
      <c r="AD14" s="41">
        <f t="shared" si="3"/>
        <v>5.2631578947368418E-2</v>
      </c>
      <c r="AE14" s="83">
        <v>0.63157894736842102</v>
      </c>
      <c r="AF14" s="83">
        <v>0.31578947368421051</v>
      </c>
      <c r="AG14" s="83">
        <v>0</v>
      </c>
      <c r="AH14" s="83">
        <v>0</v>
      </c>
      <c r="AI14" s="83">
        <v>5.2631578947368418E-2</v>
      </c>
      <c r="AJ14" s="83">
        <v>0</v>
      </c>
      <c r="AK14" s="83">
        <v>0</v>
      </c>
      <c r="AL14" s="83">
        <v>0</v>
      </c>
      <c r="AM14" s="44">
        <v>1</v>
      </c>
      <c r="AN14" s="45">
        <v>0.7142857142857143</v>
      </c>
      <c r="AO14" s="45">
        <v>1</v>
      </c>
      <c r="AP14" s="45">
        <v>0.95238095238095233</v>
      </c>
      <c r="AQ14" s="45">
        <v>0.47619047619047616</v>
      </c>
      <c r="AR14" s="45">
        <v>0.90476190476190477</v>
      </c>
      <c r="AS14" s="45">
        <v>0.90476190476190477</v>
      </c>
      <c r="AT14" s="45">
        <v>1</v>
      </c>
      <c r="AU14" s="45">
        <v>1</v>
      </c>
      <c r="AV14" s="45">
        <v>0.7142857142857143</v>
      </c>
      <c r="AW14" s="45">
        <v>0.80952380952380953</v>
      </c>
    </row>
    <row r="15" spans="1:49" x14ac:dyDescent="0.2">
      <c r="A15" s="1" t="s">
        <v>14</v>
      </c>
      <c r="B15" s="9" t="s">
        <v>39</v>
      </c>
      <c r="C15" s="12">
        <v>151</v>
      </c>
      <c r="D15" s="16">
        <v>0.29801324503311261</v>
      </c>
      <c r="E15" s="17">
        <v>0.70198675496688745</v>
      </c>
      <c r="F15" s="73">
        <v>0.497</v>
      </c>
      <c r="G15" s="23">
        <v>0</v>
      </c>
      <c r="H15" s="24">
        <v>2.59534641264214E-2</v>
      </c>
      <c r="I15" s="24">
        <v>0.78019853795264349</v>
      </c>
      <c r="J15" s="24">
        <v>4.3671043599629998E-2</v>
      </c>
      <c r="K15" s="24">
        <v>0</v>
      </c>
      <c r="L15" s="24">
        <v>8.6603794374226824E-3</v>
      </c>
      <c r="M15" s="24">
        <v>0</v>
      </c>
      <c r="N15" s="24">
        <v>0</v>
      </c>
      <c r="O15" s="25">
        <v>0.14151657488388247</v>
      </c>
      <c r="P15" s="29">
        <v>51</v>
      </c>
      <c r="Q15" s="30">
        <v>0.46344863556408344</v>
      </c>
      <c r="R15" s="35">
        <v>0.7</v>
      </c>
      <c r="S15" s="36">
        <v>0.22</v>
      </c>
      <c r="T15" s="36">
        <v>0.02</v>
      </c>
      <c r="U15" s="36">
        <v>0.04</v>
      </c>
      <c r="V15" s="37">
        <v>0.02</v>
      </c>
      <c r="W15" s="79">
        <v>27</v>
      </c>
      <c r="X15" s="75">
        <v>6</v>
      </c>
      <c r="Y15" s="75">
        <v>1</v>
      </c>
      <c r="Z15" s="75">
        <v>1</v>
      </c>
      <c r="AA15" s="40">
        <f t="shared" si="0"/>
        <v>0.77142857142857146</v>
      </c>
      <c r="AB15" s="40">
        <f t="shared" si="1"/>
        <v>0.17142857142857143</v>
      </c>
      <c r="AC15" s="40">
        <f t="shared" si="2"/>
        <v>2.8571428571428571E-2</v>
      </c>
      <c r="AD15" s="41">
        <f t="shared" si="3"/>
        <v>2.8571428571428571E-2</v>
      </c>
      <c r="AE15" s="83">
        <v>0</v>
      </c>
      <c r="AF15" s="83">
        <v>0.11428571428571428</v>
      </c>
      <c r="AG15" s="83">
        <v>2.8571428571428571E-2</v>
      </c>
      <c r="AH15" s="83">
        <v>0</v>
      </c>
      <c r="AI15" s="83">
        <v>0</v>
      </c>
      <c r="AJ15" s="83">
        <v>5.7142857142857141E-2</v>
      </c>
      <c r="AK15" s="83">
        <v>0.8</v>
      </c>
      <c r="AL15" s="83">
        <v>0</v>
      </c>
      <c r="AM15" s="44">
        <v>0.81632653061224492</v>
      </c>
      <c r="AN15" s="45">
        <v>0.62790697674418605</v>
      </c>
      <c r="AO15" s="45">
        <v>0.95348837209302328</v>
      </c>
      <c r="AP15" s="45">
        <v>0.88636363636363635</v>
      </c>
      <c r="AQ15" s="45">
        <v>0.73809523809523814</v>
      </c>
      <c r="AR15" s="45">
        <v>0.75609756097560976</v>
      </c>
      <c r="AS15" s="45">
        <v>0.8</v>
      </c>
      <c r="AT15" s="45">
        <v>0.65853658536585369</v>
      </c>
      <c r="AU15" s="45">
        <v>0.53846153846153844</v>
      </c>
      <c r="AV15" s="45">
        <v>0.5</v>
      </c>
      <c r="AW15" s="45">
        <v>0.52500000000000002</v>
      </c>
    </row>
    <row r="16" spans="1:49" x14ac:dyDescent="0.2">
      <c r="A16" s="1" t="s">
        <v>15</v>
      </c>
      <c r="B16" s="9" t="s">
        <v>39</v>
      </c>
      <c r="C16" s="12">
        <v>14</v>
      </c>
      <c r="D16" s="16">
        <v>0.7142857142857143</v>
      </c>
      <c r="E16" s="17">
        <v>0.2857142857142857</v>
      </c>
      <c r="F16" s="73">
        <v>0.71399999999999997</v>
      </c>
      <c r="G16" s="23">
        <v>0.33367449379610548</v>
      </c>
      <c r="H16" s="24">
        <v>0</v>
      </c>
      <c r="I16" s="24">
        <v>0.16626325570135822</v>
      </c>
      <c r="J16" s="24">
        <v>0</v>
      </c>
      <c r="K16" s="24">
        <v>0</v>
      </c>
      <c r="L16" s="24">
        <v>8.3515625601605289E-2</v>
      </c>
      <c r="M16" s="24">
        <v>0.24947191736815016</v>
      </c>
      <c r="N16" s="24">
        <v>0</v>
      </c>
      <c r="O16" s="25">
        <v>0.16707470753278086</v>
      </c>
      <c r="P16" s="29">
        <v>6</v>
      </c>
      <c r="Q16" s="30">
        <v>0.49925004675305573</v>
      </c>
      <c r="R16" s="35">
        <v>0.5</v>
      </c>
      <c r="S16" s="36">
        <v>0.33333333333333331</v>
      </c>
      <c r="T16" s="36">
        <v>0.16666666666666666</v>
      </c>
      <c r="U16" s="36">
        <v>0</v>
      </c>
      <c r="V16" s="37">
        <v>0</v>
      </c>
      <c r="W16" s="79">
        <v>1</v>
      </c>
      <c r="X16" s="75">
        <v>1</v>
      </c>
      <c r="Y16" s="75"/>
      <c r="Z16" s="75">
        <v>1</v>
      </c>
      <c r="AA16" s="40">
        <f t="shared" si="0"/>
        <v>0.33333333333333331</v>
      </c>
      <c r="AB16" s="40">
        <f t="shared" si="1"/>
        <v>0.33333333333333331</v>
      </c>
      <c r="AC16" s="40">
        <f t="shared" si="2"/>
        <v>0</v>
      </c>
      <c r="AD16" s="41">
        <f t="shared" si="3"/>
        <v>0.33333333333333331</v>
      </c>
      <c r="AE16" s="83">
        <v>0.33333333333333331</v>
      </c>
      <c r="AF16" s="83">
        <v>0.66666666666666663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44">
        <v>0.83333333333333337</v>
      </c>
      <c r="AN16" s="45">
        <v>0.66666666666666663</v>
      </c>
      <c r="AO16" s="45">
        <v>0.83333333333333337</v>
      </c>
      <c r="AP16" s="45">
        <v>0.66666666666666663</v>
      </c>
      <c r="AQ16" s="45">
        <v>0</v>
      </c>
      <c r="AR16" s="45">
        <v>0.5</v>
      </c>
      <c r="AS16" s="45">
        <v>0.83333333333333337</v>
      </c>
      <c r="AT16" s="45">
        <v>1</v>
      </c>
      <c r="AU16" s="45">
        <v>0.8</v>
      </c>
      <c r="AV16" s="45">
        <v>0.83333333333333337</v>
      </c>
      <c r="AW16" s="45">
        <v>0.5</v>
      </c>
    </row>
    <row r="17" spans="1:49" x14ac:dyDescent="0.2">
      <c r="A17" s="1" t="s">
        <v>16</v>
      </c>
      <c r="B17" s="9" t="s">
        <v>39</v>
      </c>
      <c r="C17" s="12">
        <v>15</v>
      </c>
      <c r="D17" s="16">
        <v>0.4</v>
      </c>
      <c r="E17" s="17">
        <v>0.6</v>
      </c>
      <c r="F17" s="73">
        <v>0.8</v>
      </c>
      <c r="G17" s="23">
        <v>0.21310485024665457</v>
      </c>
      <c r="H17" s="24">
        <v>7.2012939462077249E-2</v>
      </c>
      <c r="I17" s="24">
        <v>0.214045605247531</v>
      </c>
      <c r="J17" s="24">
        <v>0</v>
      </c>
      <c r="K17" s="24">
        <v>0.28544308321367889</v>
      </c>
      <c r="L17" s="24">
        <v>7.1369195503975524E-2</v>
      </c>
      <c r="M17" s="24">
        <v>0</v>
      </c>
      <c r="N17" s="24">
        <v>0</v>
      </c>
      <c r="O17" s="25">
        <v>0.14402432632608272</v>
      </c>
      <c r="P17" s="29">
        <v>8</v>
      </c>
      <c r="Q17" s="30">
        <v>0.57055470449223367</v>
      </c>
      <c r="R17" s="35">
        <v>0.75</v>
      </c>
      <c r="S17" s="36">
        <v>0.125</v>
      </c>
      <c r="T17" s="36">
        <v>0</v>
      </c>
      <c r="U17" s="36">
        <v>0.125</v>
      </c>
      <c r="V17" s="37">
        <v>0</v>
      </c>
      <c r="W17" s="79">
        <v>3</v>
      </c>
      <c r="X17" s="75"/>
      <c r="Y17" s="75">
        <v>3</v>
      </c>
      <c r="Z17" s="75"/>
      <c r="AA17" s="40">
        <f t="shared" si="0"/>
        <v>0.5</v>
      </c>
      <c r="AB17" s="40">
        <f t="shared" si="1"/>
        <v>0</v>
      </c>
      <c r="AC17" s="40">
        <f t="shared" si="2"/>
        <v>0.5</v>
      </c>
      <c r="AD17" s="41">
        <f t="shared" si="3"/>
        <v>0</v>
      </c>
      <c r="AE17" s="83">
        <v>0</v>
      </c>
      <c r="AF17" s="83">
        <v>0.66666666666666663</v>
      </c>
      <c r="AG17" s="83">
        <v>0</v>
      </c>
      <c r="AH17" s="83">
        <v>0</v>
      </c>
      <c r="AI17" s="83">
        <v>0</v>
      </c>
      <c r="AJ17" s="83">
        <v>0.16666666666666666</v>
      </c>
      <c r="AK17" s="83">
        <v>0.16666666666666666</v>
      </c>
      <c r="AL17" s="83">
        <v>0</v>
      </c>
      <c r="AM17" s="44">
        <v>0.875</v>
      </c>
      <c r="AN17" s="45">
        <v>0.375</v>
      </c>
      <c r="AO17" s="45">
        <v>1</v>
      </c>
      <c r="AP17" s="45">
        <v>1</v>
      </c>
      <c r="AQ17" s="45">
        <v>0.7142857142857143</v>
      </c>
      <c r="AR17" s="45">
        <v>1</v>
      </c>
      <c r="AS17" s="45">
        <v>1</v>
      </c>
      <c r="AT17" s="45">
        <v>1</v>
      </c>
      <c r="AU17" s="45">
        <v>0.875</v>
      </c>
      <c r="AV17" s="45">
        <v>0.2857142857142857</v>
      </c>
      <c r="AW17" s="45">
        <v>0.625</v>
      </c>
    </row>
    <row r="18" spans="1:49" x14ac:dyDescent="0.2">
      <c r="A18" s="1" t="s">
        <v>17</v>
      </c>
      <c r="B18" s="9" t="s">
        <v>39</v>
      </c>
      <c r="C18" s="12">
        <v>52</v>
      </c>
      <c r="D18" s="16">
        <v>0.34615384615384615</v>
      </c>
      <c r="E18" s="17">
        <v>0.65384615384615385</v>
      </c>
      <c r="F18" s="73">
        <v>0.66</v>
      </c>
      <c r="G18" s="23">
        <v>0</v>
      </c>
      <c r="H18" s="24">
        <v>0</v>
      </c>
      <c r="I18" s="24">
        <v>0.86866354570508686</v>
      </c>
      <c r="J18" s="24">
        <v>2.6403816706992194E-2</v>
      </c>
      <c r="K18" s="24">
        <v>0</v>
      </c>
      <c r="L18" s="24">
        <v>0</v>
      </c>
      <c r="M18" s="24">
        <v>5.2455112043724675E-2</v>
      </c>
      <c r="N18" s="24">
        <v>0</v>
      </c>
      <c r="O18" s="25">
        <v>5.247752554419631E-2</v>
      </c>
      <c r="P18" s="29">
        <v>28</v>
      </c>
      <c r="Q18" s="30">
        <v>0.73662769176384113</v>
      </c>
      <c r="R18" s="35">
        <v>0.9285714285714286</v>
      </c>
      <c r="S18" s="36">
        <v>0</v>
      </c>
      <c r="T18" s="36">
        <v>3.5714285714285712E-2</v>
      </c>
      <c r="U18" s="36">
        <v>0</v>
      </c>
      <c r="V18" s="37">
        <v>3.5714285714285712E-2</v>
      </c>
      <c r="W18" s="79">
        <v>22</v>
      </c>
      <c r="X18" s="75">
        <v>4</v>
      </c>
      <c r="Y18" s="75"/>
      <c r="Z18" s="75"/>
      <c r="AA18" s="40">
        <f t="shared" si="0"/>
        <v>0.84615384615384615</v>
      </c>
      <c r="AB18" s="40">
        <f t="shared" si="1"/>
        <v>0.15384615384615385</v>
      </c>
      <c r="AC18" s="40">
        <f t="shared" si="2"/>
        <v>0</v>
      </c>
      <c r="AD18" s="41">
        <f t="shared" si="3"/>
        <v>0</v>
      </c>
      <c r="AE18" s="83">
        <v>3.8461538461538464E-2</v>
      </c>
      <c r="AF18" s="83">
        <v>3.8461538461538464E-2</v>
      </c>
      <c r="AG18" s="83">
        <v>0</v>
      </c>
      <c r="AH18" s="83">
        <v>0</v>
      </c>
      <c r="AI18" s="83">
        <v>0</v>
      </c>
      <c r="AJ18" s="83">
        <v>0.11538461538461539</v>
      </c>
      <c r="AK18" s="83">
        <v>0.80769230769230771</v>
      </c>
      <c r="AL18" s="83">
        <v>0</v>
      </c>
      <c r="AM18" s="44">
        <v>0.8928571428571429</v>
      </c>
      <c r="AN18" s="45">
        <v>0.69230769230769229</v>
      </c>
      <c r="AO18" s="45">
        <v>0.92307692307692313</v>
      </c>
      <c r="AP18" s="45">
        <v>0.84615384615384615</v>
      </c>
      <c r="AQ18" s="45">
        <v>0.84615384615384615</v>
      </c>
      <c r="AR18" s="45">
        <v>0.76923076923076927</v>
      </c>
      <c r="AS18" s="45">
        <v>0.84615384615384615</v>
      </c>
      <c r="AT18" s="45">
        <v>0.73076923076923073</v>
      </c>
      <c r="AU18" s="45">
        <v>0.52</v>
      </c>
      <c r="AV18" s="45">
        <v>0.4</v>
      </c>
      <c r="AW18" s="45">
        <v>0.45454545454545453</v>
      </c>
    </row>
    <row r="19" spans="1:49" x14ac:dyDescent="0.2">
      <c r="A19" s="1" t="s">
        <v>18</v>
      </c>
      <c r="B19" s="9" t="s">
        <v>39</v>
      </c>
      <c r="C19" s="12">
        <v>226</v>
      </c>
      <c r="D19" s="16">
        <v>0.84955752212389379</v>
      </c>
      <c r="E19" s="17">
        <v>0.15044247787610621</v>
      </c>
      <c r="F19" s="73">
        <v>0.71699999999999997</v>
      </c>
      <c r="G19" s="23">
        <v>0.14425420101021033</v>
      </c>
      <c r="H19" s="24">
        <v>0.15403372717376776</v>
      </c>
      <c r="I19" s="24">
        <v>0.26770379552396995</v>
      </c>
      <c r="J19" s="24">
        <v>6.7235606025625907E-2</v>
      </c>
      <c r="K19" s="24">
        <v>0.1499726685887485</v>
      </c>
      <c r="L19" s="24">
        <v>4.6543794707994954E-2</v>
      </c>
      <c r="M19" s="24">
        <v>0.11350256123801761</v>
      </c>
      <c r="N19" s="24">
        <v>4.1351764449626412E-2</v>
      </c>
      <c r="O19" s="25">
        <v>1.5401881282038612E-2</v>
      </c>
      <c r="P19" s="29">
        <v>118</v>
      </c>
      <c r="Q19" s="30">
        <v>0.6047482796839494</v>
      </c>
      <c r="R19" s="35">
        <v>0.64102564102564108</v>
      </c>
      <c r="S19" s="36">
        <v>6.8376068376068383E-2</v>
      </c>
      <c r="T19" s="36">
        <v>0.18803418803418803</v>
      </c>
      <c r="U19" s="36">
        <v>3.4188034188034191E-2</v>
      </c>
      <c r="V19" s="37">
        <v>6.8376068376068383E-2</v>
      </c>
      <c r="W19" s="79">
        <v>37</v>
      </c>
      <c r="X19" s="75">
        <v>10</v>
      </c>
      <c r="Y19" s="75">
        <v>9</v>
      </c>
      <c r="Z19" s="75">
        <v>19</v>
      </c>
      <c r="AA19" s="40">
        <f t="shared" si="0"/>
        <v>0.49333333333333335</v>
      </c>
      <c r="AB19" s="40">
        <f t="shared" si="1"/>
        <v>0.13333333333333333</v>
      </c>
      <c r="AC19" s="40">
        <f t="shared" si="2"/>
        <v>0.12</v>
      </c>
      <c r="AD19" s="41">
        <f t="shared" si="3"/>
        <v>0.25333333333333335</v>
      </c>
      <c r="AE19" s="83">
        <v>6.6666666666666666E-2</v>
      </c>
      <c r="AF19" s="83">
        <v>0.77333333333333332</v>
      </c>
      <c r="AG19" s="83">
        <v>0</v>
      </c>
      <c r="AH19" s="83">
        <v>2.6666666666666668E-2</v>
      </c>
      <c r="AI19" s="83">
        <v>2.6666666666666668E-2</v>
      </c>
      <c r="AJ19" s="83">
        <v>0.04</v>
      </c>
      <c r="AK19" s="83">
        <v>0.04</v>
      </c>
      <c r="AL19" s="83">
        <v>2.6666666666666668E-2</v>
      </c>
      <c r="AM19" s="44">
        <v>0.62831858407079644</v>
      </c>
      <c r="AN19" s="45">
        <v>0.69444444444444442</v>
      </c>
      <c r="AO19" s="45">
        <v>0.85981308411214952</v>
      </c>
      <c r="AP19" s="45">
        <v>0.83177570093457942</v>
      </c>
      <c r="AQ19" s="45">
        <v>0.55140186915887845</v>
      </c>
      <c r="AR19" s="45">
        <v>0.74528301886792447</v>
      </c>
      <c r="AS19" s="45">
        <v>0.80188679245283023</v>
      </c>
      <c r="AT19" s="45">
        <v>0.75471698113207553</v>
      </c>
      <c r="AU19" s="45">
        <v>0.66666666666666663</v>
      </c>
      <c r="AV19" s="45">
        <v>0.61904761904761907</v>
      </c>
      <c r="AW19" s="45">
        <v>0.6132075471698113</v>
      </c>
    </row>
    <row r="20" spans="1:49" x14ac:dyDescent="0.2">
      <c r="A20" s="1" t="s">
        <v>19</v>
      </c>
      <c r="B20" s="9" t="s">
        <v>39</v>
      </c>
      <c r="C20" s="12">
        <v>21</v>
      </c>
      <c r="D20" s="16">
        <v>0.19047619047619047</v>
      </c>
      <c r="E20" s="17">
        <v>0.80952380952380953</v>
      </c>
      <c r="F20" s="73">
        <v>0.66700000000000004</v>
      </c>
      <c r="G20" s="23">
        <v>0</v>
      </c>
      <c r="H20" s="24">
        <v>0</v>
      </c>
      <c r="I20" s="24">
        <v>0.92877597357200559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5">
        <v>7.1224026427994386E-2</v>
      </c>
      <c r="P20" s="29">
        <v>8</v>
      </c>
      <c r="Q20" s="30">
        <v>0.57100439904869105</v>
      </c>
      <c r="R20" s="35">
        <v>0.625</v>
      </c>
      <c r="S20" s="36">
        <v>0</v>
      </c>
      <c r="T20" s="36">
        <v>0.25</v>
      </c>
      <c r="U20" s="36">
        <v>0</v>
      </c>
      <c r="V20" s="37">
        <v>0.125</v>
      </c>
      <c r="W20" s="79">
        <v>5</v>
      </c>
      <c r="X20" s="75"/>
      <c r="Y20" s="75"/>
      <c r="Z20" s="75"/>
      <c r="AA20" s="40">
        <f t="shared" si="0"/>
        <v>1</v>
      </c>
      <c r="AB20" s="40">
        <f t="shared" si="1"/>
        <v>0</v>
      </c>
      <c r="AC20" s="40">
        <f t="shared" si="2"/>
        <v>0</v>
      </c>
      <c r="AD20" s="41">
        <f t="shared" si="3"/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1</v>
      </c>
      <c r="AK20" s="83">
        <v>0</v>
      </c>
      <c r="AL20" s="83">
        <v>0</v>
      </c>
      <c r="AM20" s="44">
        <v>0.875</v>
      </c>
      <c r="AN20" s="45">
        <v>1</v>
      </c>
      <c r="AO20" s="45">
        <v>1</v>
      </c>
      <c r="AP20" s="45">
        <v>1</v>
      </c>
      <c r="AQ20" s="45">
        <v>0.75</v>
      </c>
      <c r="AR20" s="45">
        <v>1</v>
      </c>
      <c r="AS20" s="45">
        <v>1</v>
      </c>
      <c r="AT20" s="45">
        <v>1</v>
      </c>
      <c r="AU20" s="45">
        <v>1</v>
      </c>
      <c r="AV20" s="45">
        <v>0.5714285714285714</v>
      </c>
      <c r="AW20" s="45">
        <v>0.875</v>
      </c>
    </row>
    <row r="21" spans="1:49" x14ac:dyDescent="0.2">
      <c r="A21" s="1" t="s">
        <v>20</v>
      </c>
      <c r="B21" s="9" t="s">
        <v>39</v>
      </c>
      <c r="C21" s="12">
        <v>200</v>
      </c>
      <c r="D21" s="16">
        <v>0.63</v>
      </c>
      <c r="E21" s="17">
        <v>0.37</v>
      </c>
      <c r="F21" s="73">
        <v>0.625</v>
      </c>
      <c r="G21" s="23">
        <v>6.2646258439376249E-3</v>
      </c>
      <c r="H21" s="24">
        <v>6.1506719200221018E-3</v>
      </c>
      <c r="I21" s="24">
        <v>0.85568390058547494</v>
      </c>
      <c r="J21" s="24">
        <v>1.8791494925579907E-2</v>
      </c>
      <c r="K21" s="24">
        <v>0</v>
      </c>
      <c r="L21" s="24">
        <v>6.2634033697120039E-3</v>
      </c>
      <c r="M21" s="24">
        <v>1.2503310240730035E-2</v>
      </c>
      <c r="N21" s="24">
        <v>0</v>
      </c>
      <c r="O21" s="25">
        <v>9.4342593114543363E-2</v>
      </c>
      <c r="P21" s="29">
        <v>109</v>
      </c>
      <c r="Q21" s="30">
        <v>0.68121700801458263</v>
      </c>
      <c r="R21" s="35">
        <v>0.76635514018691586</v>
      </c>
      <c r="S21" s="36">
        <v>7.476635514018691E-2</v>
      </c>
      <c r="T21" s="36">
        <v>0.10280373831775701</v>
      </c>
      <c r="U21" s="36">
        <v>9.3457943925233638E-3</v>
      </c>
      <c r="V21" s="37">
        <v>4.6728971962616821E-2</v>
      </c>
      <c r="W21" s="79">
        <v>53</v>
      </c>
      <c r="X21" s="75">
        <v>12</v>
      </c>
      <c r="Y21" s="75">
        <v>10</v>
      </c>
      <c r="Z21" s="75">
        <v>7</v>
      </c>
      <c r="AA21" s="40">
        <f t="shared" si="0"/>
        <v>0.64634146341463417</v>
      </c>
      <c r="AB21" s="40">
        <f t="shared" si="1"/>
        <v>0.14634146341463414</v>
      </c>
      <c r="AC21" s="40">
        <f t="shared" si="2"/>
        <v>0.12195121951219512</v>
      </c>
      <c r="AD21" s="41">
        <f t="shared" si="3"/>
        <v>8.5365853658536592E-2</v>
      </c>
      <c r="AE21" s="83">
        <v>1.2195121951219513E-2</v>
      </c>
      <c r="AF21" s="83">
        <v>8.5365853658536592E-2</v>
      </c>
      <c r="AG21" s="83">
        <v>1.2195121951219513E-2</v>
      </c>
      <c r="AH21" s="83">
        <v>0</v>
      </c>
      <c r="AI21" s="83">
        <v>1.2195121951219513E-2</v>
      </c>
      <c r="AJ21" s="83">
        <v>0.81707317073170727</v>
      </c>
      <c r="AK21" s="83">
        <v>4.878048780487805E-2</v>
      </c>
      <c r="AL21" s="83">
        <v>1.2195121951219513E-2</v>
      </c>
      <c r="AM21" s="44">
        <v>0.80392156862745101</v>
      </c>
      <c r="AN21" s="45">
        <v>0.85416666666666663</v>
      </c>
      <c r="AO21" s="45">
        <v>0.92708333333333337</v>
      </c>
      <c r="AP21" s="45">
        <v>0.88421052631578945</v>
      </c>
      <c r="AQ21" s="45">
        <v>0.76288659793814428</v>
      </c>
      <c r="AR21" s="45">
        <v>0.77319587628865982</v>
      </c>
      <c r="AS21" s="45">
        <v>0.92783505154639179</v>
      </c>
      <c r="AT21" s="45">
        <v>0.88541666666666663</v>
      </c>
      <c r="AU21" s="45">
        <v>0.76842105263157889</v>
      </c>
      <c r="AV21" s="45">
        <v>0.44680851063829785</v>
      </c>
      <c r="AW21" s="45">
        <v>0.63829787234042556</v>
      </c>
    </row>
    <row r="22" spans="1:49" x14ac:dyDescent="0.2">
      <c r="A22" s="1" t="s">
        <v>21</v>
      </c>
      <c r="B22" s="9" t="s">
        <v>39</v>
      </c>
      <c r="C22" s="12">
        <v>60</v>
      </c>
      <c r="D22" s="16">
        <v>0.9</v>
      </c>
      <c r="E22" s="17">
        <v>0.1</v>
      </c>
      <c r="F22" s="73">
        <v>0.91500000000000004</v>
      </c>
      <c r="G22" s="23">
        <v>0.16344963479878885</v>
      </c>
      <c r="H22" s="24">
        <v>0.1091018678888111</v>
      </c>
      <c r="I22" s="24">
        <v>9.0956581257028823E-2</v>
      </c>
      <c r="J22" s="24">
        <v>0</v>
      </c>
      <c r="K22" s="24">
        <v>0.18225033861756437</v>
      </c>
      <c r="L22" s="24">
        <v>0</v>
      </c>
      <c r="M22" s="24">
        <v>3.6373419026316252E-2</v>
      </c>
      <c r="N22" s="24">
        <v>7.2739040600669463E-2</v>
      </c>
      <c r="O22" s="25">
        <v>0.34512911781082112</v>
      </c>
      <c r="P22" s="29">
        <v>20</v>
      </c>
      <c r="Q22" s="30">
        <v>0.36385929166889336</v>
      </c>
      <c r="R22" s="35">
        <v>0.65</v>
      </c>
      <c r="S22" s="36">
        <v>0.2</v>
      </c>
      <c r="T22" s="36">
        <v>0.05</v>
      </c>
      <c r="U22" s="36">
        <v>0.05</v>
      </c>
      <c r="V22" s="37">
        <v>0.05</v>
      </c>
      <c r="W22" s="79">
        <v>3</v>
      </c>
      <c r="X22" s="75">
        <v>8</v>
      </c>
      <c r="Y22" s="75">
        <v>1</v>
      </c>
      <c r="Z22" s="75">
        <v>1</v>
      </c>
      <c r="AA22" s="40">
        <f t="shared" si="0"/>
        <v>0.23076923076923078</v>
      </c>
      <c r="AB22" s="40">
        <f t="shared" si="1"/>
        <v>0.61538461538461542</v>
      </c>
      <c r="AC22" s="40">
        <f t="shared" si="2"/>
        <v>7.6923076923076927E-2</v>
      </c>
      <c r="AD22" s="41">
        <f t="shared" si="3"/>
        <v>7.6923076923076927E-2</v>
      </c>
      <c r="AE22" s="83">
        <v>0.46153846153846156</v>
      </c>
      <c r="AF22" s="83">
        <v>0.53846153846153844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44">
        <v>0.89473684210526316</v>
      </c>
      <c r="AN22" s="45">
        <v>0.88888888888888884</v>
      </c>
      <c r="AO22" s="45">
        <v>0.94444444444444442</v>
      </c>
      <c r="AP22" s="45">
        <v>0.72222222222222221</v>
      </c>
      <c r="AQ22" s="45">
        <v>0.66666666666666663</v>
      </c>
      <c r="AR22" s="45">
        <v>0.83333333333333337</v>
      </c>
      <c r="AS22" s="45">
        <v>0.82352941176470584</v>
      </c>
      <c r="AT22" s="45">
        <v>0.88888888888888884</v>
      </c>
      <c r="AU22" s="45">
        <v>0.94444444444444442</v>
      </c>
      <c r="AV22" s="45">
        <v>0.72222222222222221</v>
      </c>
      <c r="AW22" s="45">
        <v>0.77777777777777779</v>
      </c>
    </row>
    <row r="23" spans="1:49" x14ac:dyDescent="0.2">
      <c r="A23" s="1" t="s">
        <v>22</v>
      </c>
      <c r="B23" s="9" t="s">
        <v>39</v>
      </c>
      <c r="C23" s="12">
        <v>108</v>
      </c>
      <c r="D23" s="16">
        <v>0.23148148148148148</v>
      </c>
      <c r="E23" s="17">
        <v>0.76851851851851849</v>
      </c>
      <c r="F23" s="73">
        <v>0.8</v>
      </c>
      <c r="G23" s="23">
        <v>0</v>
      </c>
      <c r="H23" s="24">
        <v>0</v>
      </c>
      <c r="I23" s="24">
        <v>0.33240010732345854</v>
      </c>
      <c r="J23" s="24">
        <v>0</v>
      </c>
      <c r="K23" s="24">
        <v>0</v>
      </c>
      <c r="L23" s="24">
        <v>0</v>
      </c>
      <c r="M23" s="24">
        <v>0.10100282265264045</v>
      </c>
      <c r="N23" s="24">
        <v>0</v>
      </c>
      <c r="O23" s="25">
        <v>0.56659707002390103</v>
      </c>
      <c r="P23" s="29">
        <v>43</v>
      </c>
      <c r="Q23" s="30">
        <v>0.42504982247971773</v>
      </c>
      <c r="R23" s="35">
        <v>0.79069767441860461</v>
      </c>
      <c r="S23" s="36">
        <v>9.3023255813953487E-2</v>
      </c>
      <c r="T23" s="36">
        <v>2.3255813953488372E-2</v>
      </c>
      <c r="U23" s="36">
        <v>2.3255813953488372E-2</v>
      </c>
      <c r="V23" s="37">
        <v>6.9767441860465115E-2</v>
      </c>
      <c r="W23" s="79">
        <v>28</v>
      </c>
      <c r="X23" s="75"/>
      <c r="Y23" s="75"/>
      <c r="Z23" s="75">
        <v>6</v>
      </c>
      <c r="AA23" s="40">
        <f t="shared" si="0"/>
        <v>0.82352941176470584</v>
      </c>
      <c r="AB23" s="40">
        <f t="shared" si="1"/>
        <v>0</v>
      </c>
      <c r="AC23" s="40">
        <f t="shared" si="2"/>
        <v>0</v>
      </c>
      <c r="AD23" s="41">
        <f t="shared" si="3"/>
        <v>0.17647058823529413</v>
      </c>
      <c r="AE23" s="83">
        <v>0</v>
      </c>
      <c r="AF23" s="83">
        <v>2.9411764705882353E-2</v>
      </c>
      <c r="AG23" s="83">
        <v>0</v>
      </c>
      <c r="AH23" s="83">
        <v>0</v>
      </c>
      <c r="AI23" s="83">
        <v>0</v>
      </c>
      <c r="AJ23" s="83">
        <v>2.9411764705882353E-2</v>
      </c>
      <c r="AK23" s="83">
        <v>0.91176470588235292</v>
      </c>
      <c r="AL23" s="83">
        <v>2.9411764705882353E-2</v>
      </c>
      <c r="AM23" s="44">
        <v>0.81395348837209303</v>
      </c>
      <c r="AN23" s="45">
        <v>0.80487804878048785</v>
      </c>
      <c r="AO23" s="45">
        <v>0.97560975609756095</v>
      </c>
      <c r="AP23" s="45">
        <v>0.85365853658536583</v>
      </c>
      <c r="AQ23" s="45">
        <v>0.82926829268292679</v>
      </c>
      <c r="AR23" s="45">
        <v>0.69230769230769229</v>
      </c>
      <c r="AS23" s="45">
        <v>0.87179487179487181</v>
      </c>
      <c r="AT23" s="45">
        <v>0.78947368421052633</v>
      </c>
      <c r="AU23" s="45">
        <v>0.81081081081081086</v>
      </c>
      <c r="AV23" s="45">
        <v>0.64102564102564108</v>
      </c>
      <c r="AW23" s="45">
        <v>0.89743589743589747</v>
      </c>
    </row>
    <row r="24" spans="1:49" x14ac:dyDescent="0.2">
      <c r="A24" s="1" t="s">
        <v>23</v>
      </c>
      <c r="B24" s="9" t="s">
        <v>39</v>
      </c>
      <c r="C24" s="12">
        <v>68</v>
      </c>
      <c r="D24" s="16">
        <v>0.73529411764705888</v>
      </c>
      <c r="E24" s="17">
        <v>0.26470588235294118</v>
      </c>
      <c r="F24" s="73">
        <v>0.95699999999999996</v>
      </c>
      <c r="G24" s="23">
        <v>0.11902409168801655</v>
      </c>
      <c r="H24" s="24">
        <v>0.23879452208361068</v>
      </c>
      <c r="I24" s="24">
        <v>0.13350139269089395</v>
      </c>
      <c r="J24" s="24">
        <v>4.4840686648622591E-2</v>
      </c>
      <c r="K24" s="24">
        <v>0.10461268365455099</v>
      </c>
      <c r="L24" s="24">
        <v>0</v>
      </c>
      <c r="M24" s="24">
        <v>0.10394593713605849</v>
      </c>
      <c r="N24" s="24">
        <v>0</v>
      </c>
      <c r="O24" s="25">
        <v>0.25528068609824678</v>
      </c>
      <c r="P24" s="29">
        <v>42</v>
      </c>
      <c r="Q24" s="30">
        <v>0.62761459573728506</v>
      </c>
      <c r="R24" s="35">
        <v>0.66666666666666663</v>
      </c>
      <c r="S24" s="36">
        <v>0.11904761904761904</v>
      </c>
      <c r="T24" s="36">
        <v>0.14285714285714285</v>
      </c>
      <c r="U24" s="36">
        <v>2.3809523809523808E-2</v>
      </c>
      <c r="V24" s="37">
        <v>4.7619047619047616E-2</v>
      </c>
      <c r="W24" s="79">
        <v>18</v>
      </c>
      <c r="X24" s="75">
        <v>6</v>
      </c>
      <c r="Y24" s="75">
        <v>1</v>
      </c>
      <c r="Z24" s="75">
        <v>3</v>
      </c>
      <c r="AA24" s="40">
        <f t="shared" si="0"/>
        <v>0.6428571428571429</v>
      </c>
      <c r="AB24" s="40">
        <f t="shared" si="1"/>
        <v>0.21428571428571427</v>
      </c>
      <c r="AC24" s="40">
        <f t="shared" si="2"/>
        <v>3.5714285714285712E-2</v>
      </c>
      <c r="AD24" s="41">
        <f t="shared" si="3"/>
        <v>0.10714285714285714</v>
      </c>
      <c r="AE24" s="83">
        <v>0</v>
      </c>
      <c r="AF24" s="83">
        <v>0.7142857142857143</v>
      </c>
      <c r="AG24" s="83">
        <v>0.10714285714285714</v>
      </c>
      <c r="AH24" s="83">
        <v>3.5714285714285712E-2</v>
      </c>
      <c r="AI24" s="83">
        <v>0.10714285714285714</v>
      </c>
      <c r="AJ24" s="83">
        <v>0</v>
      </c>
      <c r="AK24" s="83">
        <v>0</v>
      </c>
      <c r="AL24" s="83">
        <v>3.5714285714285712E-2</v>
      </c>
      <c r="AM24" s="44">
        <v>0.82051282051282048</v>
      </c>
      <c r="AN24" s="45">
        <v>0.92307692307692313</v>
      </c>
      <c r="AO24" s="45">
        <v>0.97435897435897434</v>
      </c>
      <c r="AP24" s="45">
        <v>0.92307692307692313</v>
      </c>
      <c r="AQ24" s="45">
        <v>0.63157894736842102</v>
      </c>
      <c r="AR24" s="45">
        <v>0.91891891891891897</v>
      </c>
      <c r="AS24" s="45">
        <v>0.94736842105263153</v>
      </c>
      <c r="AT24" s="45">
        <v>0.97435897435897434</v>
      </c>
      <c r="AU24" s="45">
        <v>0.94736842105263153</v>
      </c>
      <c r="AV24" s="45">
        <v>0.78947368421052633</v>
      </c>
      <c r="AW24" s="45">
        <v>0.52631578947368418</v>
      </c>
    </row>
    <row r="25" spans="1:49" x14ac:dyDescent="0.2">
      <c r="A25" s="1" t="s">
        <v>24</v>
      </c>
      <c r="B25" s="9" t="s">
        <v>39</v>
      </c>
      <c r="C25" s="12">
        <v>191</v>
      </c>
      <c r="D25" s="16">
        <v>0.24083769633507854</v>
      </c>
      <c r="E25" s="17">
        <v>0.75916230366492143</v>
      </c>
      <c r="F25" s="73">
        <v>0.89200000000000002</v>
      </c>
      <c r="G25" s="23">
        <v>5.9963848703598653E-3</v>
      </c>
      <c r="H25" s="24">
        <v>0.11951102336987622</v>
      </c>
      <c r="I25" s="24">
        <v>0.60456125279709549</v>
      </c>
      <c r="J25" s="24">
        <v>0.19193973168719761</v>
      </c>
      <c r="K25" s="24">
        <v>1.1993602127263112E-2</v>
      </c>
      <c r="L25" s="24">
        <v>4.2035156882073182E-2</v>
      </c>
      <c r="M25" s="24">
        <v>1.1966847194341856E-2</v>
      </c>
      <c r="N25" s="24">
        <v>1.1996001071792634E-2</v>
      </c>
      <c r="O25" s="25">
        <v>0</v>
      </c>
      <c r="P25" s="29">
        <v>81</v>
      </c>
      <c r="Q25" s="30">
        <v>0.47921735813537053</v>
      </c>
      <c r="R25" s="35">
        <v>0.6875</v>
      </c>
      <c r="S25" s="36">
        <v>0.05</v>
      </c>
      <c r="T25" s="36">
        <v>0.21249999999999999</v>
      </c>
      <c r="U25" s="36">
        <v>1.2500000000000001E-2</v>
      </c>
      <c r="V25" s="37">
        <v>3.7499999999999999E-2</v>
      </c>
      <c r="W25" s="79">
        <v>22</v>
      </c>
      <c r="X25" s="75">
        <v>21</v>
      </c>
      <c r="Y25" s="75">
        <v>3</v>
      </c>
      <c r="Z25" s="75">
        <v>9</v>
      </c>
      <c r="AA25" s="40">
        <f t="shared" si="0"/>
        <v>0.4</v>
      </c>
      <c r="AB25" s="40">
        <f t="shared" si="1"/>
        <v>0.38181818181818183</v>
      </c>
      <c r="AC25" s="40">
        <f t="shared" si="2"/>
        <v>5.4545454545454543E-2</v>
      </c>
      <c r="AD25" s="41">
        <f t="shared" si="3"/>
        <v>0.16363636363636364</v>
      </c>
      <c r="AE25" s="83">
        <v>0</v>
      </c>
      <c r="AF25" s="83">
        <v>0.12727272727272726</v>
      </c>
      <c r="AG25" s="83">
        <v>5.4545454545454543E-2</v>
      </c>
      <c r="AH25" s="83">
        <v>0</v>
      </c>
      <c r="AI25" s="83">
        <v>0</v>
      </c>
      <c r="AJ25" s="83">
        <v>5.4545454545454543E-2</v>
      </c>
      <c r="AK25" s="83">
        <v>1.8181818181818181E-2</v>
      </c>
      <c r="AL25" s="83">
        <v>0.74545454545454548</v>
      </c>
      <c r="AM25" s="44">
        <v>0.85897435897435892</v>
      </c>
      <c r="AN25" s="45">
        <v>0.89189189189189189</v>
      </c>
      <c r="AO25" s="45">
        <v>0.93243243243243246</v>
      </c>
      <c r="AP25" s="45">
        <v>0.85135135135135132</v>
      </c>
      <c r="AQ25" s="45">
        <v>0.67567567567567566</v>
      </c>
      <c r="AR25" s="45">
        <v>0.82432432432432434</v>
      </c>
      <c r="AS25" s="45">
        <v>0.79729729729729726</v>
      </c>
      <c r="AT25" s="45">
        <v>0.85135135135135132</v>
      </c>
      <c r="AU25" s="45">
        <v>0.80821917808219179</v>
      </c>
      <c r="AV25" s="45">
        <v>0.41095890410958902</v>
      </c>
      <c r="AW25" s="45">
        <v>0.76388888888888884</v>
      </c>
    </row>
    <row r="26" spans="1:49" x14ac:dyDescent="0.2">
      <c r="A26" s="3" t="s">
        <v>27</v>
      </c>
      <c r="B26" s="10"/>
      <c r="C26" s="13">
        <f>SUBTOTAL(109,C3:C25)</f>
        <v>2402</v>
      </c>
      <c r="D26" s="18">
        <v>0.57119067443796834</v>
      </c>
      <c r="E26" s="19">
        <v>0.42880932556203166</v>
      </c>
      <c r="F26" s="19">
        <v>0.8</v>
      </c>
      <c r="G26" s="18">
        <v>9.8154944004756522E-2</v>
      </c>
      <c r="H26" s="26">
        <v>0.16875254936456832</v>
      </c>
      <c r="I26" s="26">
        <v>0.34489980376500323</v>
      </c>
      <c r="J26" s="26">
        <v>6.8884063099887469E-2</v>
      </c>
      <c r="K26" s="26">
        <v>9.7953617238594345E-2</v>
      </c>
      <c r="L26" s="26">
        <v>2.2795900717497479E-2</v>
      </c>
      <c r="M26" s="26">
        <v>5.5140254359496078E-2</v>
      </c>
      <c r="N26" s="26">
        <v>1.8410311131519329E-2</v>
      </c>
      <c r="O26" s="19">
        <v>0.12500855631867724</v>
      </c>
      <c r="P26" s="31">
        <f>SUBTOTAL(109,P3:P25)</f>
        <v>1118</v>
      </c>
      <c r="Q26" s="19">
        <v>0.54</v>
      </c>
      <c r="R26" s="18">
        <v>0.73983739837398377</v>
      </c>
      <c r="S26" s="26">
        <v>8.5817524841915085E-2</v>
      </c>
      <c r="T26" s="26">
        <v>0.10569105691056911</v>
      </c>
      <c r="U26" s="26">
        <v>2.4390243902439025E-2</v>
      </c>
      <c r="V26" s="19">
        <v>4.4263775971093045E-2</v>
      </c>
      <c r="W26" s="80">
        <f>SUM(W3:W25)</f>
        <v>545</v>
      </c>
      <c r="X26" s="76">
        <f t="shared" ref="X26:Z26" si="4">SUM(X3:X25)</f>
        <v>130</v>
      </c>
      <c r="Y26" s="76">
        <f t="shared" si="4"/>
        <v>48</v>
      </c>
      <c r="Z26" s="76">
        <f t="shared" si="4"/>
        <v>96</v>
      </c>
      <c r="AA26" s="26">
        <f t="shared" si="0"/>
        <v>0.66544566544566541</v>
      </c>
      <c r="AB26" s="26">
        <f t="shared" si="1"/>
        <v>0.15873015873015872</v>
      </c>
      <c r="AC26" s="26">
        <f t="shared" si="2"/>
        <v>5.8608058608058608E-2</v>
      </c>
      <c r="AD26" s="19">
        <f t="shared" si="3"/>
        <v>0.11721611721611722</v>
      </c>
      <c r="AE26" s="81">
        <v>0.12713936430317849</v>
      </c>
      <c r="AF26" s="81">
        <v>0.29706601466992666</v>
      </c>
      <c r="AG26" s="81">
        <v>5.5012224938875302E-2</v>
      </c>
      <c r="AH26" s="81">
        <v>0.11735941320293398</v>
      </c>
      <c r="AI26" s="81">
        <v>7.5794621026894868E-2</v>
      </c>
      <c r="AJ26" s="81">
        <v>0.11613691931540342</v>
      </c>
      <c r="AK26" s="81">
        <v>0.1528117359413203</v>
      </c>
      <c r="AL26" s="81">
        <v>5.8679706601466992E-2</v>
      </c>
      <c r="AM26" s="19">
        <v>0.84948259642521162</v>
      </c>
      <c r="AN26" s="19">
        <v>0.74852071005917165</v>
      </c>
      <c r="AO26" s="19">
        <v>0.92277227722772281</v>
      </c>
      <c r="AP26" s="19">
        <v>0.84402764067127345</v>
      </c>
      <c r="AQ26" s="19">
        <v>0.68019801980198025</v>
      </c>
      <c r="AR26" s="19">
        <v>0.80079681274900394</v>
      </c>
      <c r="AS26" s="19">
        <v>0.87474949899799603</v>
      </c>
      <c r="AT26" s="19">
        <v>0.84630738522954096</v>
      </c>
      <c r="AU26" s="19">
        <v>0.7651209677419355</v>
      </c>
      <c r="AV26" s="19">
        <v>0.625</v>
      </c>
      <c r="AW26" s="19">
        <v>0.67307692307692313</v>
      </c>
    </row>
    <row r="28" spans="1:49" x14ac:dyDescent="0.2">
      <c r="E28" s="140"/>
    </row>
    <row r="29" spans="1:49" x14ac:dyDescent="0.2">
      <c r="E29" s="140"/>
    </row>
    <row r="30" spans="1:49" x14ac:dyDescent="0.2">
      <c r="E30" s="140"/>
    </row>
    <row r="31" spans="1:49" x14ac:dyDescent="0.2">
      <c r="E31" s="140"/>
    </row>
    <row r="32" spans="1:49" x14ac:dyDescent="0.2">
      <c r="E32" s="140"/>
    </row>
    <row r="33" spans="5:5" x14ac:dyDescent="0.2">
      <c r="E33" s="141"/>
    </row>
  </sheetData>
  <mergeCells count="7">
    <mergeCell ref="AN1:AW1"/>
    <mergeCell ref="D1:E1"/>
    <mergeCell ref="G1:O1"/>
    <mergeCell ref="R1:V1"/>
    <mergeCell ref="W1:Z1"/>
    <mergeCell ref="AA1:AD1"/>
    <mergeCell ref="AE1:AL1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EB7A-EFAA-470D-AC88-158A665525D8}">
  <dimension ref="A1:V66"/>
  <sheetViews>
    <sheetView topLeftCell="A31" workbookViewId="0">
      <selection activeCell="H34" sqref="H34"/>
    </sheetView>
  </sheetViews>
  <sheetFormatPr baseColWidth="10" defaultColWidth="11.5703125" defaultRowHeight="12" x14ac:dyDescent="0.2"/>
  <cols>
    <col min="1" max="1" width="26.7109375" style="84" customWidth="1"/>
    <col min="2" max="2" width="10.28515625" style="84" customWidth="1"/>
    <col min="3" max="3" width="12" style="84" customWidth="1"/>
    <col min="4" max="5" width="11.5703125" style="84"/>
    <col min="6" max="6" width="12.140625" style="84" customWidth="1"/>
    <col min="7" max="8" width="11.5703125" style="84"/>
    <col min="9" max="9" width="8.7109375" style="84" customWidth="1"/>
    <col min="10" max="10" width="9.28515625" style="84" customWidth="1"/>
    <col min="11" max="11" width="11.5703125" style="84"/>
    <col min="12" max="12" width="6.140625" style="84" customWidth="1"/>
    <col min="13" max="14" width="8" style="84" customWidth="1"/>
    <col min="15" max="15" width="11.5703125" style="84"/>
    <col min="16" max="16" width="8.85546875" style="84" customWidth="1"/>
    <col min="17" max="17" width="7.140625" style="84" customWidth="1"/>
    <col min="18" max="18" width="11.5703125" style="84"/>
    <col min="19" max="19" width="13.28515625" style="84" customWidth="1"/>
    <col min="20" max="20" width="7.28515625" style="84" customWidth="1"/>
    <col min="21" max="16384" width="11.5703125" style="84"/>
  </cols>
  <sheetData>
    <row r="1" spans="1:15" ht="19.899999999999999" customHeight="1" x14ac:dyDescent="0.2">
      <c r="A1" s="84" t="s">
        <v>46</v>
      </c>
      <c r="B1" s="84" t="s">
        <v>74</v>
      </c>
    </row>
    <row r="2" spans="1:15" x14ac:dyDescent="0.2">
      <c r="A2" s="85" t="s">
        <v>72</v>
      </c>
      <c r="B2" s="86">
        <f>_xlfn.XLOOKUP(Infographies!$B$5,'base infographies'!A:A,'base infographies'!AA:AA)</f>
        <v>0.67088607594936711</v>
      </c>
    </row>
    <row r="3" spans="1:15" x14ac:dyDescent="0.2">
      <c r="A3" s="85" t="s">
        <v>75</v>
      </c>
      <c r="B3" s="86">
        <f>_xlfn.XLOOKUP(Infographies!$B$5,'base infographies'!A:A,'base infographies'!AB:AB)</f>
        <v>0.17721518987341772</v>
      </c>
    </row>
    <row r="4" spans="1:15" x14ac:dyDescent="0.2">
      <c r="A4" s="85" t="s">
        <v>76</v>
      </c>
      <c r="B4" s="86">
        <f>_xlfn.XLOOKUP(Infographies!$B$5,'base infographies'!A:A,'base infographies'!AC:AC)</f>
        <v>2.5316455696202531E-2</v>
      </c>
    </row>
    <row r="5" spans="1:15" x14ac:dyDescent="0.2">
      <c r="A5" s="85" t="s">
        <v>73</v>
      </c>
      <c r="B5" s="86">
        <f>_xlfn.XLOOKUP(Infographies!$B$5,'base infographies'!A:A,'base infographies'!AD:AD)</f>
        <v>0.12658227848101267</v>
      </c>
    </row>
    <row r="6" spans="1:15" x14ac:dyDescent="0.2">
      <c r="A6" s="85"/>
      <c r="B6" s="86"/>
    </row>
    <row r="7" spans="1:15" x14ac:dyDescent="0.2">
      <c r="A7" s="85"/>
      <c r="B7" s="86"/>
    </row>
    <row r="8" spans="1:15" x14ac:dyDescent="0.2">
      <c r="A8" s="85"/>
      <c r="B8" s="86"/>
    </row>
    <row r="10" spans="1:15" x14ac:dyDescent="0.2">
      <c r="B10" s="171" t="s">
        <v>65</v>
      </c>
      <c r="C10" s="172"/>
      <c r="D10" s="172"/>
      <c r="E10" s="172"/>
      <c r="F10" s="172"/>
      <c r="G10" s="172"/>
      <c r="H10" s="172"/>
      <c r="I10" s="173"/>
    </row>
    <row r="11" spans="1:15" ht="60" x14ac:dyDescent="0.2">
      <c r="A11" s="99" t="s">
        <v>51</v>
      </c>
      <c r="B11" s="100" t="s">
        <v>99</v>
      </c>
      <c r="C11" s="100" t="s">
        <v>78</v>
      </c>
      <c r="D11" s="100" t="s">
        <v>79</v>
      </c>
      <c r="E11" s="100" t="s">
        <v>80</v>
      </c>
      <c r="F11" s="100" t="s">
        <v>100</v>
      </c>
      <c r="G11" s="100" t="s">
        <v>82</v>
      </c>
      <c r="H11" s="100" t="s">
        <v>81</v>
      </c>
      <c r="I11" s="100" t="s">
        <v>24</v>
      </c>
    </row>
    <row r="12" spans="1:15" x14ac:dyDescent="0.2">
      <c r="A12" s="98" t="s">
        <v>2</v>
      </c>
      <c r="B12" s="88">
        <v>6.3291139240506333E-2</v>
      </c>
      <c r="C12" s="137">
        <v>0.17721518987341772</v>
      </c>
      <c r="D12" s="89">
        <v>8.8607594936708861E-2</v>
      </c>
      <c r="E12" s="89">
        <v>8.8607594936708861E-2</v>
      </c>
      <c r="F12" s="137">
        <v>0.55696202531645567</v>
      </c>
      <c r="G12" s="89">
        <v>1.2658227848101266E-2</v>
      </c>
      <c r="H12" s="89">
        <v>0</v>
      </c>
      <c r="I12" s="90">
        <v>1.2658227848101266E-2</v>
      </c>
      <c r="J12" s="101">
        <f>MAX(B12:I12)</f>
        <v>0.55696202531645567</v>
      </c>
      <c r="K12" s="84" t="str">
        <f t="shared" ref="K12:K34" si="0">INDEX(B$11:I$11, MATCH(MAX(B12:I12), B12:I12, 0))</f>
        <v>AES</v>
      </c>
      <c r="N12" s="102">
        <f>LARGE(B12:I12,2)</f>
        <v>0.17721518987341772</v>
      </c>
      <c r="O12" s="84" t="str">
        <f>INDEX(B$11:I$11, MATCH(LARGE(B12:I12, 2), B12:I12, 0))</f>
        <v>sciences humaines et sociales</v>
      </c>
    </row>
    <row r="13" spans="1:15" x14ac:dyDescent="0.2">
      <c r="A13" s="91" t="s">
        <v>3</v>
      </c>
      <c r="B13" s="138">
        <v>0.8</v>
      </c>
      <c r="C13" s="137">
        <v>0.1</v>
      </c>
      <c r="D13" s="89">
        <v>0</v>
      </c>
      <c r="E13" s="89">
        <v>0</v>
      </c>
      <c r="F13" s="89">
        <v>0.1</v>
      </c>
      <c r="G13" s="89">
        <v>0</v>
      </c>
      <c r="H13" s="89">
        <v>0</v>
      </c>
      <c r="I13" s="90">
        <v>0</v>
      </c>
      <c r="J13" s="101">
        <f>MAX(B13:I13)</f>
        <v>0.8</v>
      </c>
      <c r="K13" s="84" t="str">
        <f t="shared" si="0"/>
        <v>lettres, langues, sciences du langage, arts</v>
      </c>
      <c r="N13" s="102">
        <f t="shared" ref="N13:N34" si="1">LARGE(B13:I13,2)</f>
        <v>0.1</v>
      </c>
      <c r="O13" s="84" t="str">
        <f t="shared" ref="O13:O34" si="2">INDEX(B$11:I$11, MATCH(LARGE(B13:I13, 2), B13:I13, 0))</f>
        <v>sciences humaines et sociales</v>
      </c>
    </row>
    <row r="14" spans="1:15" x14ac:dyDescent="0.2">
      <c r="A14" s="87" t="s">
        <v>4</v>
      </c>
      <c r="B14" s="88">
        <v>0</v>
      </c>
      <c r="C14" s="89">
        <v>0</v>
      </c>
      <c r="D14" s="89">
        <v>1.1627906976744186E-2</v>
      </c>
      <c r="E14" s="137">
        <v>0.94186046511627908</v>
      </c>
      <c r="F14" s="137">
        <v>3.4883720930232558E-2</v>
      </c>
      <c r="G14" s="89">
        <v>1.1627906976744186E-2</v>
      </c>
      <c r="H14" s="89">
        <v>0</v>
      </c>
      <c r="I14" s="90">
        <v>0</v>
      </c>
      <c r="J14" s="101">
        <f t="shared" ref="J14:J34" si="3">MAX(B14:I14)</f>
        <v>0.94186046511627908</v>
      </c>
      <c r="K14" s="84" t="str">
        <f t="shared" si="0"/>
        <v>droit, sciences politiques</v>
      </c>
      <c r="N14" s="102">
        <f t="shared" si="1"/>
        <v>3.4883720930232558E-2</v>
      </c>
      <c r="O14" s="84" t="str">
        <f t="shared" si="2"/>
        <v>AES</v>
      </c>
    </row>
    <row r="15" spans="1:15" x14ac:dyDescent="0.2">
      <c r="A15" s="91" t="s">
        <v>5</v>
      </c>
      <c r="B15" s="88">
        <v>0</v>
      </c>
      <c r="C15" s="89">
        <v>3.8461538461538464E-2</v>
      </c>
      <c r="D15" s="137">
        <v>0.76923076923076927</v>
      </c>
      <c r="E15" s="89">
        <v>0</v>
      </c>
      <c r="F15" s="137">
        <v>0.11538461538461539</v>
      </c>
      <c r="G15" s="89">
        <v>3.8461538461538464E-2</v>
      </c>
      <c r="H15" s="89">
        <v>3.8461538461538464E-2</v>
      </c>
      <c r="I15" s="90">
        <v>0</v>
      </c>
      <c r="J15" s="101">
        <f t="shared" si="3"/>
        <v>0.76923076923076927</v>
      </c>
      <c r="K15" s="84" t="str">
        <f t="shared" si="0"/>
        <v>Sciences économiques, gestion (hors AES)</v>
      </c>
      <c r="N15" s="102">
        <f t="shared" si="1"/>
        <v>0.11538461538461539</v>
      </c>
      <c r="O15" s="84" t="str">
        <f t="shared" si="2"/>
        <v>AES</v>
      </c>
    </row>
    <row r="16" spans="1:15" x14ac:dyDescent="0.2">
      <c r="A16" s="87" t="s">
        <v>6</v>
      </c>
      <c r="B16" s="88">
        <v>0</v>
      </c>
      <c r="C16" s="137">
        <v>0.83333333333333337</v>
      </c>
      <c r="D16" s="89">
        <v>0</v>
      </c>
      <c r="E16" s="137">
        <v>5.5555555555555552E-2</v>
      </c>
      <c r="F16" s="89">
        <v>5.5555555555555552E-2</v>
      </c>
      <c r="G16" s="89">
        <v>5.5555555555555552E-2</v>
      </c>
      <c r="H16" s="89">
        <v>0</v>
      </c>
      <c r="I16" s="90">
        <v>0</v>
      </c>
      <c r="J16" s="101">
        <f t="shared" si="3"/>
        <v>0.83333333333333337</v>
      </c>
      <c r="K16" s="84" t="str">
        <f t="shared" si="0"/>
        <v>sciences humaines et sociales</v>
      </c>
      <c r="N16" s="102">
        <f t="shared" si="1"/>
        <v>5.5555555555555552E-2</v>
      </c>
      <c r="O16" s="84" t="str">
        <f t="shared" si="2"/>
        <v>droit, sciences politiques</v>
      </c>
    </row>
    <row r="17" spans="1:15" x14ac:dyDescent="0.2">
      <c r="A17" s="91" t="s">
        <v>7</v>
      </c>
      <c r="B17" s="138">
        <v>3.7735849056603772E-2</v>
      </c>
      <c r="C17" s="137">
        <v>0.90566037735849059</v>
      </c>
      <c r="D17" s="89">
        <v>0</v>
      </c>
      <c r="E17" s="89">
        <v>1.8867924528301886E-2</v>
      </c>
      <c r="F17" s="89">
        <v>1.8867924528301886E-2</v>
      </c>
      <c r="G17" s="89">
        <v>0</v>
      </c>
      <c r="H17" s="89">
        <v>1.8867924528301886E-2</v>
      </c>
      <c r="I17" s="90">
        <v>0</v>
      </c>
      <c r="J17" s="101">
        <f t="shared" si="3"/>
        <v>0.90566037735849059</v>
      </c>
      <c r="K17" s="84" t="str">
        <f t="shared" si="0"/>
        <v>sciences humaines et sociales</v>
      </c>
      <c r="N17" s="102">
        <f t="shared" si="1"/>
        <v>3.7735849056603772E-2</v>
      </c>
      <c r="O17" s="84" t="str">
        <f t="shared" si="2"/>
        <v>lettres, langues, sciences du langage, arts</v>
      </c>
    </row>
    <row r="18" spans="1:15" x14ac:dyDescent="0.2">
      <c r="A18" s="87" t="s">
        <v>8</v>
      </c>
      <c r="B18" s="88">
        <v>0</v>
      </c>
      <c r="C18" s="137">
        <v>0.66666666666666663</v>
      </c>
      <c r="D18" s="89">
        <v>0</v>
      </c>
      <c r="E18" s="89">
        <v>0.13333333333333333</v>
      </c>
      <c r="F18" s="89">
        <v>0</v>
      </c>
      <c r="G18" s="89">
        <v>0</v>
      </c>
      <c r="H18" s="137">
        <v>0.2</v>
      </c>
      <c r="I18" s="90">
        <v>0</v>
      </c>
      <c r="J18" s="101">
        <f t="shared" si="3"/>
        <v>0.66666666666666663</v>
      </c>
      <c r="K18" s="84" t="str">
        <f t="shared" si="0"/>
        <v>sciences humaines et sociales</v>
      </c>
      <c r="N18" s="102">
        <f t="shared" si="1"/>
        <v>0.2</v>
      </c>
      <c r="O18" s="84" t="str">
        <f t="shared" si="2"/>
        <v>sciences fondamentales et applications</v>
      </c>
    </row>
    <row r="19" spans="1:15" x14ac:dyDescent="0.2">
      <c r="A19" s="91" t="s">
        <v>9</v>
      </c>
      <c r="B19" s="138">
        <v>0.1875</v>
      </c>
      <c r="C19" s="137">
        <v>0.65625</v>
      </c>
      <c r="D19" s="89">
        <v>3.125E-2</v>
      </c>
      <c r="E19" s="89">
        <v>0</v>
      </c>
      <c r="F19" s="89">
        <v>0</v>
      </c>
      <c r="G19" s="89">
        <v>6.25E-2</v>
      </c>
      <c r="H19" s="89">
        <v>3.125E-2</v>
      </c>
      <c r="I19" s="90">
        <v>3.125E-2</v>
      </c>
      <c r="J19" s="101">
        <f t="shared" si="3"/>
        <v>0.65625</v>
      </c>
      <c r="K19" s="84" t="str">
        <f t="shared" si="0"/>
        <v>sciences humaines et sociales</v>
      </c>
      <c r="N19" s="102">
        <f t="shared" si="1"/>
        <v>0.1875</v>
      </c>
      <c r="O19" s="84" t="str">
        <f t="shared" si="2"/>
        <v>lettres, langues, sciences du langage, arts</v>
      </c>
    </row>
    <row r="20" spans="1:15" x14ac:dyDescent="0.2">
      <c r="A20" s="87" t="s">
        <v>10</v>
      </c>
      <c r="B20" s="88">
        <v>0</v>
      </c>
      <c r="C20" s="89">
        <v>0</v>
      </c>
      <c r="D20" s="89">
        <v>0</v>
      </c>
      <c r="E20" s="89">
        <v>0</v>
      </c>
      <c r="F20" s="89">
        <v>0</v>
      </c>
      <c r="G20" s="137">
        <v>9.375E-2</v>
      </c>
      <c r="H20" s="137">
        <v>0.90625</v>
      </c>
      <c r="I20" s="90">
        <v>0</v>
      </c>
      <c r="J20" s="101">
        <f t="shared" si="3"/>
        <v>0.90625</v>
      </c>
      <c r="K20" s="84" t="str">
        <f t="shared" si="0"/>
        <v>sciences fondamentales et applications</v>
      </c>
      <c r="N20" s="102">
        <f t="shared" si="1"/>
        <v>9.375E-2</v>
      </c>
      <c r="O20" s="84" t="str">
        <f t="shared" si="2"/>
        <v>sciences de la vie, santé, terre, univers</v>
      </c>
    </row>
    <row r="21" spans="1:15" x14ac:dyDescent="0.2">
      <c r="A21" s="91" t="s">
        <v>11</v>
      </c>
      <c r="B21" s="138">
        <v>0.6097560975609756</v>
      </c>
      <c r="C21" s="137">
        <v>0.17073170731707318</v>
      </c>
      <c r="D21" s="89">
        <v>0.14634146341463414</v>
      </c>
      <c r="E21" s="89">
        <v>0</v>
      </c>
      <c r="F21" s="89">
        <v>4.878048780487805E-2</v>
      </c>
      <c r="G21" s="89">
        <v>0</v>
      </c>
      <c r="H21" s="89">
        <v>2.4390243902439025E-2</v>
      </c>
      <c r="I21" s="90">
        <v>0</v>
      </c>
      <c r="J21" s="101">
        <f t="shared" si="3"/>
        <v>0.6097560975609756</v>
      </c>
      <c r="K21" s="84" t="str">
        <f t="shared" si="0"/>
        <v>lettres, langues, sciences du langage, arts</v>
      </c>
      <c r="N21" s="102">
        <f t="shared" si="1"/>
        <v>0.17073170731707318</v>
      </c>
      <c r="O21" s="84" t="str">
        <f t="shared" si="2"/>
        <v>sciences humaines et sociales</v>
      </c>
    </row>
    <row r="22" spans="1:15" x14ac:dyDescent="0.2">
      <c r="A22" s="87" t="s">
        <v>12</v>
      </c>
      <c r="B22" s="138">
        <v>0.71111111111111114</v>
      </c>
      <c r="C22" s="137">
        <v>0.2</v>
      </c>
      <c r="D22" s="89">
        <v>4.4444444444444446E-2</v>
      </c>
      <c r="E22" s="89">
        <v>2.2222222222222223E-2</v>
      </c>
      <c r="F22" s="89">
        <v>0</v>
      </c>
      <c r="G22" s="89">
        <v>2.2222222222222223E-2</v>
      </c>
      <c r="H22" s="89">
        <v>0</v>
      </c>
      <c r="I22" s="90">
        <v>0</v>
      </c>
      <c r="J22" s="101">
        <f t="shared" si="3"/>
        <v>0.71111111111111114</v>
      </c>
      <c r="K22" s="84" t="str">
        <f t="shared" si="0"/>
        <v>lettres, langues, sciences du langage, arts</v>
      </c>
      <c r="N22" s="102">
        <f t="shared" si="1"/>
        <v>0.2</v>
      </c>
      <c r="O22" s="84" t="str">
        <f t="shared" si="2"/>
        <v>sciences humaines et sociales</v>
      </c>
    </row>
    <row r="23" spans="1:15" x14ac:dyDescent="0.2">
      <c r="A23" s="91" t="s">
        <v>13</v>
      </c>
      <c r="B23" s="138">
        <v>0.63157894736842102</v>
      </c>
      <c r="C23" s="137">
        <v>0.31578947368421051</v>
      </c>
      <c r="D23" s="89">
        <v>0</v>
      </c>
      <c r="E23" s="89">
        <v>0</v>
      </c>
      <c r="F23" s="89">
        <v>5.2631578947368418E-2</v>
      </c>
      <c r="G23" s="89">
        <v>0</v>
      </c>
      <c r="H23" s="89">
        <v>0</v>
      </c>
      <c r="I23" s="90">
        <v>0</v>
      </c>
      <c r="J23" s="101">
        <f t="shared" si="3"/>
        <v>0.63157894736842102</v>
      </c>
      <c r="K23" s="84" t="str">
        <f t="shared" si="0"/>
        <v>lettres, langues, sciences du langage, arts</v>
      </c>
      <c r="N23" s="102">
        <f t="shared" si="1"/>
        <v>0.31578947368421051</v>
      </c>
      <c r="O23" s="84" t="str">
        <f t="shared" si="2"/>
        <v>sciences humaines et sociales</v>
      </c>
    </row>
    <row r="24" spans="1:15" x14ac:dyDescent="0.2">
      <c r="A24" s="87" t="s">
        <v>14</v>
      </c>
      <c r="B24" s="88">
        <v>0</v>
      </c>
      <c r="C24" s="137">
        <v>0.11428571428571428</v>
      </c>
      <c r="D24" s="89">
        <v>2.8571428571428571E-2</v>
      </c>
      <c r="E24" s="89">
        <v>0</v>
      </c>
      <c r="F24" s="89">
        <v>0</v>
      </c>
      <c r="G24" s="89">
        <v>5.7142857142857141E-2</v>
      </c>
      <c r="H24" s="137">
        <v>0.8</v>
      </c>
      <c r="I24" s="90">
        <v>0</v>
      </c>
      <c r="J24" s="101">
        <f t="shared" si="3"/>
        <v>0.8</v>
      </c>
      <c r="K24" s="84" t="str">
        <f t="shared" si="0"/>
        <v>sciences fondamentales et applications</v>
      </c>
      <c r="N24" s="102">
        <f t="shared" si="1"/>
        <v>0.11428571428571428</v>
      </c>
      <c r="O24" s="84" t="str">
        <f t="shared" si="2"/>
        <v>sciences humaines et sociales</v>
      </c>
    </row>
    <row r="25" spans="1:15" x14ac:dyDescent="0.2">
      <c r="A25" s="91" t="s">
        <v>15</v>
      </c>
      <c r="B25" s="138">
        <v>0.33333333333333331</v>
      </c>
      <c r="C25" s="137">
        <v>0.66666666666666663</v>
      </c>
      <c r="D25" s="89">
        <v>0</v>
      </c>
      <c r="E25" s="89">
        <v>0</v>
      </c>
      <c r="F25" s="89">
        <v>0</v>
      </c>
      <c r="G25" s="89">
        <v>0</v>
      </c>
      <c r="H25" s="89">
        <v>0</v>
      </c>
      <c r="I25" s="90">
        <v>0</v>
      </c>
      <c r="J25" s="101">
        <f t="shared" si="3"/>
        <v>0.66666666666666663</v>
      </c>
      <c r="K25" s="84" t="str">
        <f t="shared" si="0"/>
        <v>sciences humaines et sociales</v>
      </c>
      <c r="N25" s="102">
        <f t="shared" si="1"/>
        <v>0.33333333333333331</v>
      </c>
      <c r="O25" s="84" t="str">
        <f t="shared" si="2"/>
        <v>lettres, langues, sciences du langage, arts</v>
      </c>
    </row>
    <row r="26" spans="1:15" x14ac:dyDescent="0.2">
      <c r="A26" s="87" t="s">
        <v>16</v>
      </c>
      <c r="B26" s="88">
        <v>0</v>
      </c>
      <c r="C26" s="137">
        <v>0.66666666666666663</v>
      </c>
      <c r="D26" s="89">
        <v>0</v>
      </c>
      <c r="E26" s="89">
        <v>0</v>
      </c>
      <c r="F26" s="89">
        <v>0</v>
      </c>
      <c r="G26" s="137">
        <v>0.16666666666666666</v>
      </c>
      <c r="H26" s="89">
        <v>0.16666666666666666</v>
      </c>
      <c r="I26" s="90">
        <v>0</v>
      </c>
      <c r="J26" s="101">
        <f t="shared" si="3"/>
        <v>0.66666666666666663</v>
      </c>
      <c r="K26" s="84" t="str">
        <f t="shared" si="0"/>
        <v>sciences humaines et sociales</v>
      </c>
      <c r="N26" s="102">
        <f t="shared" si="1"/>
        <v>0.16666666666666666</v>
      </c>
      <c r="O26" s="84" t="str">
        <f t="shared" si="2"/>
        <v>sciences de la vie, santé, terre, univers</v>
      </c>
    </row>
    <row r="27" spans="1:15" x14ac:dyDescent="0.2">
      <c r="A27" s="91" t="s">
        <v>17</v>
      </c>
      <c r="B27" s="88">
        <v>3.8461538461538464E-2</v>
      </c>
      <c r="C27" s="89">
        <v>3.8461538461538464E-2</v>
      </c>
      <c r="D27" s="89">
        <v>0</v>
      </c>
      <c r="E27" s="89">
        <v>0</v>
      </c>
      <c r="F27" s="89">
        <v>0</v>
      </c>
      <c r="G27" s="89">
        <v>0.11538461538461539</v>
      </c>
      <c r="H27" s="89">
        <v>0.80769230769230771</v>
      </c>
      <c r="I27" s="90">
        <v>0</v>
      </c>
      <c r="J27" s="101">
        <f t="shared" si="3"/>
        <v>0.80769230769230771</v>
      </c>
      <c r="K27" s="84" t="str">
        <f t="shared" si="0"/>
        <v>sciences fondamentales et applications</v>
      </c>
      <c r="N27" s="102">
        <f t="shared" si="1"/>
        <v>0.11538461538461539</v>
      </c>
      <c r="O27" s="84" t="str">
        <f t="shared" si="2"/>
        <v>sciences de la vie, santé, terre, univers</v>
      </c>
    </row>
    <row r="28" spans="1:15" x14ac:dyDescent="0.2">
      <c r="A28" s="87" t="s">
        <v>18</v>
      </c>
      <c r="B28" s="138">
        <v>6.6666666666666666E-2</v>
      </c>
      <c r="C28" s="137">
        <v>0.77333333333333332</v>
      </c>
      <c r="D28" s="89">
        <v>0</v>
      </c>
      <c r="E28" s="89">
        <v>2.6666666666666668E-2</v>
      </c>
      <c r="F28" s="89">
        <v>2.6666666666666668E-2</v>
      </c>
      <c r="G28" s="89">
        <v>0.04</v>
      </c>
      <c r="H28" s="89">
        <v>0.04</v>
      </c>
      <c r="I28" s="90">
        <v>2.6666666666666668E-2</v>
      </c>
      <c r="J28" s="101">
        <f t="shared" si="3"/>
        <v>0.77333333333333332</v>
      </c>
      <c r="K28" s="84" t="str">
        <f t="shared" si="0"/>
        <v>sciences humaines et sociales</v>
      </c>
      <c r="N28" s="102">
        <f t="shared" si="1"/>
        <v>6.6666666666666666E-2</v>
      </c>
      <c r="O28" s="84" t="str">
        <f t="shared" si="2"/>
        <v>lettres, langues, sciences du langage, arts</v>
      </c>
    </row>
    <row r="29" spans="1:15" x14ac:dyDescent="0.2">
      <c r="A29" s="91" t="s">
        <v>19</v>
      </c>
      <c r="B29" s="88">
        <v>0</v>
      </c>
      <c r="C29" s="89">
        <v>0</v>
      </c>
      <c r="D29" s="89">
        <v>0</v>
      </c>
      <c r="E29" s="89">
        <v>0</v>
      </c>
      <c r="F29" s="89">
        <v>0</v>
      </c>
      <c r="G29" s="137">
        <v>1</v>
      </c>
      <c r="H29" s="89">
        <v>0</v>
      </c>
      <c r="I29" s="90">
        <v>0</v>
      </c>
      <c r="J29" s="101">
        <f t="shared" si="3"/>
        <v>1</v>
      </c>
      <c r="K29" s="84" t="str">
        <f t="shared" si="0"/>
        <v>sciences de la vie, santé, terre, univers</v>
      </c>
      <c r="N29" s="102">
        <f t="shared" si="1"/>
        <v>0</v>
      </c>
      <c r="O29" s="84" t="str">
        <f t="shared" si="2"/>
        <v>lettres, langues, sciences du langage, arts</v>
      </c>
    </row>
    <row r="30" spans="1:15" x14ac:dyDescent="0.2">
      <c r="A30" s="87" t="s">
        <v>20</v>
      </c>
      <c r="B30" s="88">
        <v>1.2195121951219513E-2</v>
      </c>
      <c r="C30" s="137">
        <v>8.5365853658536592E-2</v>
      </c>
      <c r="D30" s="89">
        <v>1.2195121951219513E-2</v>
      </c>
      <c r="E30" s="89">
        <v>0</v>
      </c>
      <c r="F30" s="89">
        <v>1.2195121951219513E-2</v>
      </c>
      <c r="G30" s="137">
        <v>0.81707317073170727</v>
      </c>
      <c r="H30" s="89">
        <v>4.878048780487805E-2</v>
      </c>
      <c r="I30" s="90">
        <v>1.2195121951219513E-2</v>
      </c>
      <c r="J30" s="101">
        <f t="shared" si="3"/>
        <v>0.81707317073170727</v>
      </c>
      <c r="K30" s="84" t="str">
        <f t="shared" si="0"/>
        <v>sciences de la vie, santé, terre, univers</v>
      </c>
      <c r="N30" s="102">
        <f t="shared" si="1"/>
        <v>8.5365853658536592E-2</v>
      </c>
      <c r="O30" s="84" t="str">
        <f t="shared" si="2"/>
        <v>sciences humaines et sociales</v>
      </c>
    </row>
    <row r="31" spans="1:15" x14ac:dyDescent="0.2">
      <c r="A31" s="91" t="s">
        <v>21</v>
      </c>
      <c r="B31" s="138">
        <v>0.46153846153846156</v>
      </c>
      <c r="C31" s="137">
        <v>0.53846153846153844</v>
      </c>
      <c r="D31" s="89">
        <v>0</v>
      </c>
      <c r="E31" s="89">
        <v>0</v>
      </c>
      <c r="F31" s="89">
        <v>0</v>
      </c>
      <c r="G31" s="89">
        <v>0</v>
      </c>
      <c r="H31" s="89">
        <v>0</v>
      </c>
      <c r="I31" s="90">
        <v>0</v>
      </c>
      <c r="J31" s="101">
        <f t="shared" si="3"/>
        <v>0.53846153846153844</v>
      </c>
      <c r="K31" s="84" t="str">
        <f t="shared" si="0"/>
        <v>sciences humaines et sociales</v>
      </c>
      <c r="N31" s="102">
        <f t="shared" si="1"/>
        <v>0.46153846153846156</v>
      </c>
      <c r="O31" s="84" t="str">
        <f t="shared" si="2"/>
        <v>lettres, langues, sciences du langage, arts</v>
      </c>
    </row>
    <row r="32" spans="1:15" x14ac:dyDescent="0.2">
      <c r="A32" s="87" t="s">
        <v>22</v>
      </c>
      <c r="B32" s="88">
        <v>0</v>
      </c>
      <c r="C32" s="137">
        <v>2.9411764705882353E-2</v>
      </c>
      <c r="D32" s="89">
        <v>0</v>
      </c>
      <c r="E32" s="89">
        <v>0</v>
      </c>
      <c r="F32" s="89">
        <v>0</v>
      </c>
      <c r="G32" s="89">
        <v>2.9411764705882353E-2</v>
      </c>
      <c r="H32" s="137">
        <v>0.91176470588235292</v>
      </c>
      <c r="I32" s="90">
        <v>2.9411764705882353E-2</v>
      </c>
      <c r="J32" s="101">
        <f t="shared" si="3"/>
        <v>0.91176470588235292</v>
      </c>
      <c r="K32" s="84" t="str">
        <f t="shared" si="0"/>
        <v>sciences fondamentales et applications</v>
      </c>
      <c r="N32" s="102">
        <f t="shared" si="1"/>
        <v>2.9411764705882353E-2</v>
      </c>
      <c r="O32" s="84" t="str">
        <f t="shared" si="2"/>
        <v>sciences humaines et sociales</v>
      </c>
    </row>
    <row r="33" spans="1:22" x14ac:dyDescent="0.2">
      <c r="A33" s="91" t="s">
        <v>23</v>
      </c>
      <c r="B33" s="88">
        <v>0</v>
      </c>
      <c r="C33" s="137">
        <v>0.7142857142857143</v>
      </c>
      <c r="D33" s="137">
        <v>0.10714285714285714</v>
      </c>
      <c r="E33" s="89">
        <v>3.5714285714285712E-2</v>
      </c>
      <c r="F33" s="89">
        <v>0.10714285714285714</v>
      </c>
      <c r="G33" s="89">
        <v>0</v>
      </c>
      <c r="H33" s="89">
        <v>0</v>
      </c>
      <c r="I33" s="90">
        <v>3.5714285714285712E-2</v>
      </c>
      <c r="J33" s="101">
        <f t="shared" si="3"/>
        <v>0.7142857142857143</v>
      </c>
      <c r="K33" s="84" t="str">
        <f t="shared" si="0"/>
        <v>sciences humaines et sociales</v>
      </c>
      <c r="N33" s="102">
        <f t="shared" si="1"/>
        <v>0.10714285714285714</v>
      </c>
      <c r="O33" s="84" t="str">
        <f t="shared" si="2"/>
        <v>Sciences économiques, gestion (hors AES)</v>
      </c>
    </row>
    <row r="34" spans="1:22" x14ac:dyDescent="0.2">
      <c r="A34" s="92" t="s">
        <v>24</v>
      </c>
      <c r="B34" s="88">
        <v>0</v>
      </c>
      <c r="C34" s="137">
        <v>0.12727272727272726</v>
      </c>
      <c r="D34" s="89">
        <v>5.4545454545454543E-2</v>
      </c>
      <c r="E34" s="89">
        <v>0</v>
      </c>
      <c r="F34" s="89">
        <v>0</v>
      </c>
      <c r="G34" s="89">
        <v>5.4545454545454543E-2</v>
      </c>
      <c r="H34" s="89">
        <v>1.8181818181818181E-2</v>
      </c>
      <c r="I34" s="139">
        <v>0.74545454545454548</v>
      </c>
      <c r="J34" s="101">
        <f t="shared" si="3"/>
        <v>0.74545454545454548</v>
      </c>
      <c r="K34" s="84" t="str">
        <f t="shared" si="0"/>
        <v>STAPS</v>
      </c>
      <c r="N34" s="102">
        <f t="shared" si="1"/>
        <v>0.12727272727272726</v>
      </c>
      <c r="O34" s="84" t="str">
        <f t="shared" si="2"/>
        <v>sciences humaines et sociales</v>
      </c>
    </row>
    <row r="35" spans="1:22" x14ac:dyDescent="0.2">
      <c r="A35" s="93" t="s">
        <v>27</v>
      </c>
      <c r="B35" s="94">
        <v>0.12713936430317849</v>
      </c>
      <c r="C35" s="95">
        <v>0.29706601466992666</v>
      </c>
      <c r="D35" s="96">
        <v>5.5012224938875302E-2</v>
      </c>
      <c r="E35" s="96">
        <v>0.11735941320293398</v>
      </c>
      <c r="F35" s="96">
        <v>7.5794621026894868E-2</v>
      </c>
      <c r="G35" s="96">
        <v>0.11613691931540342</v>
      </c>
      <c r="H35" s="96">
        <v>0.1528117359413203</v>
      </c>
      <c r="I35" s="97">
        <v>5.8679706601466992E-2</v>
      </c>
    </row>
    <row r="39" spans="1:22" ht="55.15" customHeight="1" x14ac:dyDescent="0.2">
      <c r="A39" s="112" t="s">
        <v>51</v>
      </c>
      <c r="B39" s="104" t="s">
        <v>83</v>
      </c>
      <c r="C39" s="104" t="s">
        <v>84</v>
      </c>
      <c r="D39" s="104" t="s">
        <v>85</v>
      </c>
      <c r="E39" s="104" t="s">
        <v>86</v>
      </c>
      <c r="F39" s="104" t="s">
        <v>93</v>
      </c>
      <c r="G39" s="104" t="s">
        <v>58</v>
      </c>
      <c r="H39" s="104" t="s">
        <v>87</v>
      </c>
      <c r="I39" s="104" t="s">
        <v>88</v>
      </c>
      <c r="J39" s="104" t="s">
        <v>89</v>
      </c>
      <c r="K39" s="104" t="s">
        <v>90</v>
      </c>
    </row>
    <row r="40" spans="1:22" ht="12.75" x14ac:dyDescent="0.2">
      <c r="A40" s="113" t="s">
        <v>2</v>
      </c>
      <c r="B40" s="105">
        <v>0.83529411764705885</v>
      </c>
      <c r="C40" s="106">
        <v>0.90361445783132532</v>
      </c>
      <c r="D40" s="106">
        <v>0.90476190476190477</v>
      </c>
      <c r="E40" s="106">
        <v>0.91666666666666663</v>
      </c>
      <c r="F40" s="106">
        <v>0.89156626506024095</v>
      </c>
      <c r="G40" s="106">
        <v>0.9135802469135802</v>
      </c>
      <c r="H40" s="106">
        <v>0.86746987951807231</v>
      </c>
      <c r="I40" s="106">
        <v>0.92771084337349397</v>
      </c>
      <c r="J40" s="106">
        <v>0.65853658536585369</v>
      </c>
      <c r="K40" s="107">
        <v>0.81707317073170727</v>
      </c>
      <c r="M40" s="117">
        <f>MAX(B40:K40)</f>
        <v>0.92771084337349397</v>
      </c>
      <c r="N40" s="118" t="str">
        <f>INDEX(B$39:K$39, MATCH(MAX(B40:K40), B40:K40, 0))</f>
        <v>Utilisation registres langue française</v>
      </c>
      <c r="O40" s="118"/>
      <c r="P40" s="118"/>
      <c r="Q40" s="119">
        <f>LARGE(B40:K40,2)</f>
        <v>0.91666666666666663</v>
      </c>
      <c r="R40" s="118" t="str">
        <f>INDEX(B$39:K$39, MATCH(LARGE(B40:K40, 2), B40:K40, 0))</f>
        <v>Utilisation outils numériques</v>
      </c>
      <c r="S40" s="118"/>
      <c r="T40" s="119">
        <f>LARGE(B40:K40,3)</f>
        <v>0.9135802469135802</v>
      </c>
      <c r="U40" s="118" t="str">
        <f>INDEX(B$39:K$39, MATCH(LARGE(B40:K40, 3), B40:K40, 0))</f>
        <v>Analyse et synthèse de données</v>
      </c>
      <c r="V40" s="118"/>
    </row>
    <row r="41" spans="1:22" ht="12.75" x14ac:dyDescent="0.2">
      <c r="A41" s="114" t="s">
        <v>3</v>
      </c>
      <c r="B41" s="109">
        <v>0.88888888888888884</v>
      </c>
      <c r="C41" s="103">
        <v>0.83333333333333337</v>
      </c>
      <c r="D41" s="103">
        <v>0.66666666666666663</v>
      </c>
      <c r="E41" s="103">
        <v>0.35294117647058826</v>
      </c>
      <c r="F41" s="103">
        <v>0.72222222222222221</v>
      </c>
      <c r="G41" s="103">
        <v>0.70588235294117652</v>
      </c>
      <c r="H41" s="103">
        <v>0.82352941176470584</v>
      </c>
      <c r="I41" s="103">
        <v>0.72222222222222221</v>
      </c>
      <c r="J41" s="103">
        <v>0.6470588235294118</v>
      </c>
      <c r="K41" s="108">
        <v>0.55555555555555558</v>
      </c>
      <c r="M41" s="117">
        <f t="shared" ref="M41:M62" si="4">MAX(B41:K41)</f>
        <v>0.88888888888888884</v>
      </c>
      <c r="N41" s="118" t="str">
        <f t="shared" ref="N41:N62" si="5">INDEX(B$39:K$39, MATCH(MAX(B41:K41), B41:K41, 0))</f>
        <v>Travail en équipe</v>
      </c>
      <c r="O41" s="118"/>
      <c r="P41" s="118"/>
      <c r="Q41" s="119">
        <f t="shared" ref="Q41:Q61" si="6">LARGE(B41:K41,2)</f>
        <v>0.83333333333333337</v>
      </c>
      <c r="R41" s="118" t="str">
        <f t="shared" ref="R41:R62" si="7">INDEX(B$39:K$39, MATCH(LARGE(B41:K41, 2), B41:K41, 0))</f>
        <v>Travail en autonomie</v>
      </c>
      <c r="S41" s="118"/>
      <c r="T41" s="119">
        <f t="shared" ref="T41:T62" si="8">LARGE(B41:K41,3)</f>
        <v>0.82352941176470584</v>
      </c>
      <c r="U41" s="118" t="s">
        <v>93</v>
      </c>
      <c r="V41" s="118"/>
    </row>
    <row r="42" spans="1:22" ht="12.75" x14ac:dyDescent="0.2">
      <c r="A42" s="115" t="s">
        <v>4</v>
      </c>
      <c r="B42" s="109">
        <v>0.45161290322580644</v>
      </c>
      <c r="C42" s="103">
        <v>0.92473118279569888</v>
      </c>
      <c r="D42" s="103">
        <v>0.84946236559139787</v>
      </c>
      <c r="E42" s="103">
        <v>0.62365591397849462</v>
      </c>
      <c r="F42" s="103">
        <v>0.78260869565217395</v>
      </c>
      <c r="G42" s="103">
        <v>0.92473118279569888</v>
      </c>
      <c r="H42" s="103">
        <v>0.87096774193548387</v>
      </c>
      <c r="I42" s="103">
        <v>0.82608695652173914</v>
      </c>
      <c r="J42" s="103">
        <v>0.52747252747252749</v>
      </c>
      <c r="K42" s="108">
        <v>0.69565217391304346</v>
      </c>
      <c r="M42" s="117">
        <f t="shared" si="4"/>
        <v>0.92473118279569888</v>
      </c>
      <c r="N42" s="118" t="str">
        <f t="shared" si="5"/>
        <v>Travail en autonomie</v>
      </c>
      <c r="O42" s="118"/>
      <c r="P42" s="118"/>
      <c r="Q42" s="119">
        <f t="shared" si="6"/>
        <v>0.92473118279569888</v>
      </c>
      <c r="R42" s="118" t="str">
        <f t="shared" si="7"/>
        <v>Travail en autonomie</v>
      </c>
      <c r="S42" s="118"/>
      <c r="T42" s="119">
        <f t="shared" si="8"/>
        <v>0.87096774193548387</v>
      </c>
      <c r="U42" s="118" t="str">
        <f t="shared" ref="U42:U60" si="9">INDEX(B$39:K$39, MATCH(LARGE(B42:K42, 3), B42:K42, 0))</f>
        <v>Développer un esprit critique, argumentaire</v>
      </c>
      <c r="V42" s="118"/>
    </row>
    <row r="43" spans="1:22" ht="12.75" x14ac:dyDescent="0.2">
      <c r="A43" s="114" t="s">
        <v>5</v>
      </c>
      <c r="B43" s="109">
        <v>0.82758620689655171</v>
      </c>
      <c r="C43" s="103">
        <v>0.93103448275862066</v>
      </c>
      <c r="D43" s="103">
        <v>0.86206896551724133</v>
      </c>
      <c r="E43" s="103">
        <v>0.65517241379310343</v>
      </c>
      <c r="F43" s="103">
        <v>0.82758620689655171</v>
      </c>
      <c r="G43" s="103">
        <v>0.96551724137931039</v>
      </c>
      <c r="H43" s="103">
        <v>0.89655172413793105</v>
      </c>
      <c r="I43" s="103">
        <v>0.75862068965517238</v>
      </c>
      <c r="J43" s="103">
        <v>0.65517241379310343</v>
      </c>
      <c r="K43" s="108">
        <v>0.65517241379310343</v>
      </c>
      <c r="M43" s="117">
        <f t="shared" si="4"/>
        <v>0.96551724137931039</v>
      </c>
      <c r="N43" s="118" t="str">
        <f t="shared" si="5"/>
        <v>Analyse et synthèse de données</v>
      </c>
      <c r="O43" s="118"/>
      <c r="P43" s="118"/>
      <c r="Q43" s="119">
        <f t="shared" si="6"/>
        <v>0.93103448275862066</v>
      </c>
      <c r="R43" s="118" t="str">
        <f t="shared" si="7"/>
        <v>Travail en autonomie</v>
      </c>
      <c r="S43" s="118"/>
      <c r="T43" s="119">
        <f t="shared" si="8"/>
        <v>0.89655172413793105</v>
      </c>
      <c r="U43" s="118" t="str">
        <f t="shared" si="9"/>
        <v>Développer un esprit critique, argumentaire</v>
      </c>
      <c r="V43" s="118"/>
    </row>
    <row r="44" spans="1:22" ht="12.75" x14ac:dyDescent="0.2">
      <c r="A44" s="115" t="s">
        <v>6</v>
      </c>
      <c r="B44" s="109">
        <v>0.91666666666666663</v>
      </c>
      <c r="C44" s="103">
        <v>0.91666666666666663</v>
      </c>
      <c r="D44" s="103">
        <v>0.95833333333333337</v>
      </c>
      <c r="E44" s="103">
        <v>0.83333333333333337</v>
      </c>
      <c r="F44" s="103">
        <v>0.95833333333333337</v>
      </c>
      <c r="G44" s="103">
        <v>0.91666666666666663</v>
      </c>
      <c r="H44" s="103">
        <v>0.82608695652173914</v>
      </c>
      <c r="I44" s="103">
        <v>0.78260869565217395</v>
      </c>
      <c r="J44" s="103">
        <v>0.5</v>
      </c>
      <c r="K44" s="108">
        <v>0.625</v>
      </c>
      <c r="M44" s="117">
        <f t="shared" si="4"/>
        <v>0.95833333333333337</v>
      </c>
      <c r="N44" s="118" t="str">
        <f t="shared" si="5"/>
        <v>Savoir prendre du recul</v>
      </c>
      <c r="O44" s="118"/>
      <c r="P44" s="118"/>
      <c r="Q44" s="119">
        <f t="shared" si="6"/>
        <v>0.95833333333333337</v>
      </c>
      <c r="R44" s="118" t="s">
        <v>86</v>
      </c>
      <c r="S44" s="118"/>
      <c r="T44" s="119">
        <f t="shared" si="8"/>
        <v>0.91666666666666663</v>
      </c>
      <c r="U44" s="118" t="str">
        <f t="shared" si="9"/>
        <v>Travail en équipe</v>
      </c>
      <c r="V44" s="118"/>
    </row>
    <row r="45" spans="1:22" ht="12.75" x14ac:dyDescent="0.2">
      <c r="A45" s="114" t="s">
        <v>7</v>
      </c>
      <c r="B45" s="109">
        <v>0.54385964912280704</v>
      </c>
      <c r="C45" s="103">
        <v>0.94827586206896552</v>
      </c>
      <c r="D45" s="103">
        <v>0.82758620689655171</v>
      </c>
      <c r="E45" s="103">
        <v>0.51724137931034486</v>
      </c>
      <c r="F45" s="103">
        <v>0.98275862068965514</v>
      </c>
      <c r="G45" s="103">
        <v>0.96551724137931039</v>
      </c>
      <c r="H45" s="103">
        <v>0.98275862068965514</v>
      </c>
      <c r="I45" s="103">
        <v>0.89655172413793105</v>
      </c>
      <c r="J45" s="103">
        <v>0.72413793103448276</v>
      </c>
      <c r="K45" s="108">
        <v>0.7142857142857143</v>
      </c>
      <c r="M45" s="117">
        <f t="shared" si="4"/>
        <v>0.98275862068965514</v>
      </c>
      <c r="N45" s="118" t="str">
        <f t="shared" si="5"/>
        <v>Identification de ressources spécialisées</v>
      </c>
      <c r="O45" s="118"/>
      <c r="P45" s="118"/>
      <c r="Q45" s="119">
        <f t="shared" si="6"/>
        <v>0.98275862068965514</v>
      </c>
      <c r="R45" s="118" t="s">
        <v>87</v>
      </c>
      <c r="S45" s="118"/>
      <c r="T45" s="119">
        <f t="shared" si="8"/>
        <v>0.96551724137931039</v>
      </c>
      <c r="U45" s="118" t="str">
        <f t="shared" si="9"/>
        <v>Analyse et synthèse de données</v>
      </c>
      <c r="V45" s="118"/>
    </row>
    <row r="46" spans="1:22" ht="12.75" x14ac:dyDescent="0.2">
      <c r="A46" s="115" t="s">
        <v>8</v>
      </c>
      <c r="B46" s="109">
        <v>0.88888888888888884</v>
      </c>
      <c r="C46" s="103">
        <v>0.94444444444444442</v>
      </c>
      <c r="D46" s="103">
        <v>0.72222222222222221</v>
      </c>
      <c r="E46" s="103">
        <v>0.72222222222222221</v>
      </c>
      <c r="F46" s="103">
        <v>0.94444444444444442</v>
      </c>
      <c r="G46" s="103">
        <v>1</v>
      </c>
      <c r="H46" s="103">
        <v>0.88888888888888884</v>
      </c>
      <c r="I46" s="103">
        <v>0.88888888888888884</v>
      </c>
      <c r="J46" s="103">
        <v>0.61111111111111116</v>
      </c>
      <c r="K46" s="108">
        <v>0.66666666666666663</v>
      </c>
      <c r="M46" s="117">
        <f t="shared" si="4"/>
        <v>1</v>
      </c>
      <c r="N46" s="118" t="str">
        <f t="shared" si="5"/>
        <v>Analyse et synthèse de données</v>
      </c>
      <c r="O46" s="118"/>
      <c r="P46" s="118"/>
      <c r="Q46" s="119">
        <f t="shared" si="6"/>
        <v>0.94444444444444442</v>
      </c>
      <c r="R46" s="118" t="str">
        <f>INDEX(B$39:K$39, MATCH(LARGE(B46:K46, 2), B46:K46, 0))</f>
        <v>Travail en autonomie</v>
      </c>
      <c r="S46" s="118"/>
      <c r="T46" s="119">
        <f t="shared" si="8"/>
        <v>0.94444444444444442</v>
      </c>
      <c r="U46" s="118" t="str">
        <f t="shared" si="9"/>
        <v>Travail en autonomie</v>
      </c>
      <c r="V46" s="118"/>
    </row>
    <row r="47" spans="1:22" ht="12.75" x14ac:dyDescent="0.2">
      <c r="A47" s="114" t="s">
        <v>9</v>
      </c>
      <c r="B47" s="109">
        <v>0.88571428571428568</v>
      </c>
      <c r="C47" s="103">
        <v>0.91428571428571426</v>
      </c>
      <c r="D47" s="103">
        <v>0.65714285714285714</v>
      </c>
      <c r="E47" s="103">
        <v>0.65714285714285714</v>
      </c>
      <c r="F47" s="103">
        <v>0.8571428571428571</v>
      </c>
      <c r="G47" s="103">
        <v>0.8571428571428571</v>
      </c>
      <c r="H47" s="103">
        <v>0.88571428571428568</v>
      </c>
      <c r="I47" s="103">
        <v>0.7142857142857143</v>
      </c>
      <c r="J47" s="103">
        <v>0.65714285714285714</v>
      </c>
      <c r="K47" s="108">
        <v>0.6</v>
      </c>
      <c r="M47" s="117">
        <f t="shared" si="4"/>
        <v>0.91428571428571426</v>
      </c>
      <c r="N47" s="118" t="str">
        <f>INDEX(B$39:K$39, MATCH(MAX(B47:K47), B47:K47, 0))</f>
        <v>Travail en autonomie</v>
      </c>
      <c r="O47" s="118"/>
      <c r="P47" s="118"/>
      <c r="Q47" s="119">
        <f t="shared" si="6"/>
        <v>0.88571428571428568</v>
      </c>
      <c r="R47" s="118" t="str">
        <f>INDEX(B$39:K$39, MATCH(LARGE(B47:K47, 2), B47:K47, 0))</f>
        <v>Travail en équipe</v>
      </c>
      <c r="S47" s="118"/>
      <c r="T47" s="119">
        <f t="shared" si="8"/>
        <v>0.88571428571428568</v>
      </c>
      <c r="U47" s="118" t="str">
        <f t="shared" si="9"/>
        <v>Travail en équipe</v>
      </c>
      <c r="V47" s="118"/>
    </row>
    <row r="48" spans="1:22" ht="12.75" x14ac:dyDescent="0.2">
      <c r="A48" s="115" t="s">
        <v>10</v>
      </c>
      <c r="B48" s="109">
        <v>0.72727272727272729</v>
      </c>
      <c r="C48" s="103">
        <v>0.93181818181818177</v>
      </c>
      <c r="D48" s="103">
        <v>0.77272727272727271</v>
      </c>
      <c r="E48" s="103">
        <v>0.84090909090909094</v>
      </c>
      <c r="F48" s="103">
        <v>0.61363636363636365</v>
      </c>
      <c r="G48" s="103">
        <v>0.83720930232558144</v>
      </c>
      <c r="H48" s="103">
        <v>0.69767441860465118</v>
      </c>
      <c r="I48" s="103">
        <v>0.34883720930232559</v>
      </c>
      <c r="J48" s="103">
        <v>0.60465116279069764</v>
      </c>
      <c r="K48" s="108">
        <v>0.68292682926829273</v>
      </c>
      <c r="M48" s="117">
        <f>MAX(B48:K48)</f>
        <v>0.93181818181818177</v>
      </c>
      <c r="N48" s="118" t="str">
        <f t="shared" si="5"/>
        <v>Travail en autonomie</v>
      </c>
      <c r="O48" s="118"/>
      <c r="P48" s="118"/>
      <c r="Q48" s="119">
        <f t="shared" si="6"/>
        <v>0.84090909090909094</v>
      </c>
      <c r="R48" s="118" t="str">
        <f t="shared" si="7"/>
        <v>Utilisation outils numériques</v>
      </c>
      <c r="S48" s="118"/>
      <c r="T48" s="119">
        <f t="shared" si="8"/>
        <v>0.83720930232558144</v>
      </c>
      <c r="U48" s="118" t="str">
        <f t="shared" si="9"/>
        <v>Analyse et synthèse de données</v>
      </c>
      <c r="V48" s="118"/>
    </row>
    <row r="49" spans="1:22" ht="12.75" x14ac:dyDescent="0.2">
      <c r="A49" s="114" t="s">
        <v>11</v>
      </c>
      <c r="B49" s="109">
        <v>0.75409836065573765</v>
      </c>
      <c r="C49" s="103">
        <v>0.91803278688524592</v>
      </c>
      <c r="D49" s="103">
        <v>0.80327868852459017</v>
      </c>
      <c r="E49" s="103">
        <v>0.80327868852459017</v>
      </c>
      <c r="F49" s="103">
        <v>0.75409836065573765</v>
      </c>
      <c r="G49" s="103">
        <v>0.81355932203389836</v>
      </c>
      <c r="H49" s="103">
        <v>0.7</v>
      </c>
      <c r="I49" s="103">
        <v>0.76666666666666672</v>
      </c>
      <c r="J49" s="103">
        <v>0.95</v>
      </c>
      <c r="K49" s="108">
        <v>0.66666666666666663</v>
      </c>
      <c r="M49" s="117">
        <f t="shared" si="4"/>
        <v>0.95</v>
      </c>
      <c r="N49" s="118" t="str">
        <f t="shared" si="5"/>
        <v>Expression en LVE</v>
      </c>
      <c r="O49" s="118"/>
      <c r="P49" s="118"/>
      <c r="Q49" s="119">
        <f t="shared" si="6"/>
        <v>0.91803278688524592</v>
      </c>
      <c r="R49" s="118" t="str">
        <f t="shared" si="7"/>
        <v>Travail en autonomie</v>
      </c>
      <c r="S49" s="118"/>
      <c r="T49" s="119">
        <f t="shared" si="8"/>
        <v>0.81355932203389836</v>
      </c>
      <c r="U49" s="118" t="str">
        <f>INDEX(B$39:K$39, MATCH(LARGE(B49:K49, 3), B49:K49, 0))</f>
        <v>Analyse et synthèse de données</v>
      </c>
      <c r="V49" s="118"/>
    </row>
    <row r="50" spans="1:22" ht="12.75" x14ac:dyDescent="0.2">
      <c r="A50" s="115" t="s">
        <v>12</v>
      </c>
      <c r="B50" s="109">
        <v>0.72580645161290325</v>
      </c>
      <c r="C50" s="103">
        <v>0.90322580645161288</v>
      </c>
      <c r="D50" s="103">
        <v>0.83870967741935487</v>
      </c>
      <c r="E50" s="103">
        <v>0.45161290322580644</v>
      </c>
      <c r="F50" s="103">
        <v>0.67741935483870963</v>
      </c>
      <c r="G50" s="103">
        <v>0.83870967741935487</v>
      </c>
      <c r="H50" s="103">
        <v>0.95161290322580649</v>
      </c>
      <c r="I50" s="103">
        <v>0.66129032258064513</v>
      </c>
      <c r="J50" s="103">
        <v>0.90322580645161288</v>
      </c>
      <c r="K50" s="108">
        <v>0.60655737704918034</v>
      </c>
      <c r="M50" s="117">
        <f t="shared" si="4"/>
        <v>0.95161290322580649</v>
      </c>
      <c r="N50" s="118" t="str">
        <f t="shared" si="5"/>
        <v>Développer un esprit critique, argumentaire</v>
      </c>
      <c r="O50" s="118"/>
      <c r="P50" s="118"/>
      <c r="Q50" s="119">
        <f>LARGE(B50:K50,2)</f>
        <v>0.90322580645161288</v>
      </c>
      <c r="R50" s="118" t="s">
        <v>89</v>
      </c>
      <c r="S50" s="118"/>
      <c r="T50" s="119">
        <f>LARGE(B50:K50,3)</f>
        <v>0.90322580645161288</v>
      </c>
      <c r="U50" s="118" t="str">
        <f t="shared" si="9"/>
        <v>Travail en autonomie</v>
      </c>
      <c r="V50" s="118"/>
    </row>
    <row r="51" spans="1:22" ht="12.75" x14ac:dyDescent="0.2">
      <c r="A51" s="114" t="s">
        <v>13</v>
      </c>
      <c r="B51" s="109">
        <v>0.7142857142857143</v>
      </c>
      <c r="C51" s="103">
        <v>1</v>
      </c>
      <c r="D51" s="103">
        <v>0.95238095238095233</v>
      </c>
      <c r="E51" s="103">
        <v>0.47619047619047616</v>
      </c>
      <c r="F51" s="103">
        <v>0.90476190476190477</v>
      </c>
      <c r="G51" s="103">
        <v>0.90476190476190477</v>
      </c>
      <c r="H51" s="103">
        <v>1</v>
      </c>
      <c r="I51" s="103">
        <v>1</v>
      </c>
      <c r="J51" s="103">
        <v>0.7142857142857143</v>
      </c>
      <c r="K51" s="108">
        <v>0.80952380952380953</v>
      </c>
      <c r="M51" s="117">
        <f t="shared" si="4"/>
        <v>1</v>
      </c>
      <c r="N51" s="118" t="str">
        <f t="shared" si="5"/>
        <v>Travail en autonomie</v>
      </c>
      <c r="O51" s="118"/>
      <c r="P51" s="118"/>
      <c r="Q51" s="119">
        <f t="shared" si="6"/>
        <v>1</v>
      </c>
      <c r="R51" s="118" t="str">
        <f t="shared" si="7"/>
        <v>Travail en autonomie</v>
      </c>
      <c r="S51" s="118"/>
      <c r="T51" s="119">
        <f t="shared" si="8"/>
        <v>1</v>
      </c>
      <c r="U51" s="118" t="s">
        <v>88</v>
      </c>
      <c r="V51" s="118"/>
    </row>
    <row r="52" spans="1:22" ht="12.75" x14ac:dyDescent="0.2">
      <c r="A52" s="115" t="s">
        <v>14</v>
      </c>
      <c r="B52" s="109">
        <v>0.62790697674418605</v>
      </c>
      <c r="C52" s="103">
        <v>0.95348837209302328</v>
      </c>
      <c r="D52" s="103">
        <v>0.88636363636363635</v>
      </c>
      <c r="E52" s="103">
        <v>0.73809523809523814</v>
      </c>
      <c r="F52" s="103">
        <v>0.75609756097560976</v>
      </c>
      <c r="G52" s="103">
        <v>0.8</v>
      </c>
      <c r="H52" s="103">
        <v>0.65853658536585369</v>
      </c>
      <c r="I52" s="103">
        <v>0.53846153846153844</v>
      </c>
      <c r="J52" s="103">
        <v>0.5</v>
      </c>
      <c r="K52" s="108">
        <v>0.52500000000000002</v>
      </c>
      <c r="M52" s="117">
        <f t="shared" si="4"/>
        <v>0.95348837209302328</v>
      </c>
      <c r="N52" s="118" t="str">
        <f>INDEX(B$39:K$39, MATCH(MAX(B52:K52), B52:K52, 0))</f>
        <v>Travail en autonomie</v>
      </c>
      <c r="O52" s="118"/>
      <c r="P52" s="118"/>
      <c r="Q52" s="119">
        <f t="shared" si="6"/>
        <v>0.88636363636363635</v>
      </c>
      <c r="R52" s="118" t="str">
        <f t="shared" si="7"/>
        <v>Savoir prendre du recul</v>
      </c>
      <c r="S52" s="118"/>
      <c r="T52" s="119">
        <f t="shared" si="8"/>
        <v>0.8</v>
      </c>
      <c r="U52" s="118" t="str">
        <f t="shared" si="9"/>
        <v>Analyse et synthèse de données</v>
      </c>
      <c r="V52" s="118"/>
    </row>
    <row r="53" spans="1:22" ht="12.75" x14ac:dyDescent="0.2">
      <c r="A53" s="114" t="s">
        <v>15</v>
      </c>
      <c r="B53" s="109">
        <v>0.66666666666666663</v>
      </c>
      <c r="C53" s="103">
        <v>0.83333333333333337</v>
      </c>
      <c r="D53" s="103">
        <v>0.66666666666666663</v>
      </c>
      <c r="E53" s="103">
        <v>0</v>
      </c>
      <c r="F53" s="103">
        <v>0.5</v>
      </c>
      <c r="G53" s="103">
        <v>0.83333333333333337</v>
      </c>
      <c r="H53" s="103">
        <v>1</v>
      </c>
      <c r="I53" s="103">
        <v>0.8</v>
      </c>
      <c r="J53" s="103">
        <v>0.83333333333333337</v>
      </c>
      <c r="K53" s="108">
        <v>0.5</v>
      </c>
      <c r="M53" s="117">
        <f t="shared" si="4"/>
        <v>1</v>
      </c>
      <c r="N53" s="118" t="str">
        <f t="shared" si="5"/>
        <v>Développer un esprit critique, argumentaire</v>
      </c>
      <c r="O53" s="118"/>
      <c r="P53" s="118"/>
      <c r="Q53" s="119">
        <f t="shared" si="6"/>
        <v>0.83333333333333337</v>
      </c>
      <c r="R53" s="118" t="s">
        <v>87</v>
      </c>
      <c r="S53" s="118"/>
      <c r="T53" s="119">
        <f t="shared" si="8"/>
        <v>0.83333333333333337</v>
      </c>
      <c r="U53" s="118" t="s">
        <v>84</v>
      </c>
      <c r="V53" s="118"/>
    </row>
    <row r="54" spans="1:22" ht="12.75" x14ac:dyDescent="0.2">
      <c r="A54" s="115" t="s">
        <v>16</v>
      </c>
      <c r="B54" s="109">
        <v>0.375</v>
      </c>
      <c r="C54" s="103">
        <v>1</v>
      </c>
      <c r="D54" s="103">
        <v>1</v>
      </c>
      <c r="E54" s="103">
        <v>0.7142857142857143</v>
      </c>
      <c r="F54" s="103">
        <v>1</v>
      </c>
      <c r="G54" s="103">
        <v>1</v>
      </c>
      <c r="H54" s="103">
        <v>1</v>
      </c>
      <c r="I54" s="103">
        <v>0.875</v>
      </c>
      <c r="J54" s="103">
        <v>0.2857142857142857</v>
      </c>
      <c r="K54" s="108">
        <v>0.625</v>
      </c>
      <c r="M54" s="117">
        <f t="shared" si="4"/>
        <v>1</v>
      </c>
      <c r="N54" s="118" t="str">
        <f t="shared" si="5"/>
        <v>Travail en autonomie</v>
      </c>
      <c r="O54" s="118"/>
      <c r="P54" s="118"/>
      <c r="Q54" s="119">
        <f t="shared" si="6"/>
        <v>1</v>
      </c>
      <c r="R54" s="118" t="s">
        <v>87</v>
      </c>
      <c r="S54" s="118"/>
      <c r="T54" s="119">
        <f t="shared" si="8"/>
        <v>1</v>
      </c>
      <c r="U54" s="118" t="s">
        <v>88</v>
      </c>
      <c r="V54" s="118"/>
    </row>
    <row r="55" spans="1:22" ht="12.75" x14ac:dyDescent="0.2">
      <c r="A55" s="114" t="s">
        <v>17</v>
      </c>
      <c r="B55" s="109">
        <v>0.69230769230769229</v>
      </c>
      <c r="C55" s="103">
        <v>0.92307692307692313</v>
      </c>
      <c r="D55" s="103">
        <v>0.84615384615384615</v>
      </c>
      <c r="E55" s="103">
        <v>0.84615384615384615</v>
      </c>
      <c r="F55" s="103">
        <v>0.76923076923076927</v>
      </c>
      <c r="G55" s="103">
        <v>0.84615384615384615</v>
      </c>
      <c r="H55" s="103">
        <v>0.73076923076923073</v>
      </c>
      <c r="I55" s="103">
        <v>0.52</v>
      </c>
      <c r="J55" s="103">
        <v>0.4</v>
      </c>
      <c r="K55" s="108">
        <v>0.45454545454545453</v>
      </c>
      <c r="M55" s="117">
        <f t="shared" si="4"/>
        <v>0.92307692307692313</v>
      </c>
      <c r="N55" s="118" t="str">
        <f t="shared" si="5"/>
        <v>Travail en autonomie</v>
      </c>
      <c r="O55" s="118"/>
      <c r="P55" s="118"/>
      <c r="Q55" s="119">
        <f t="shared" si="6"/>
        <v>0.84615384615384615</v>
      </c>
      <c r="R55" s="118" t="str">
        <f t="shared" si="7"/>
        <v>Savoir prendre du recul</v>
      </c>
      <c r="S55" s="118"/>
      <c r="T55" s="119">
        <f t="shared" si="8"/>
        <v>0.84615384615384615</v>
      </c>
      <c r="U55" s="118" t="str">
        <f t="shared" si="9"/>
        <v>Savoir prendre du recul</v>
      </c>
      <c r="V55" s="118"/>
    </row>
    <row r="56" spans="1:22" ht="12.75" x14ac:dyDescent="0.2">
      <c r="A56" s="115" t="s">
        <v>18</v>
      </c>
      <c r="B56" s="109">
        <v>0.69444444444444442</v>
      </c>
      <c r="C56" s="103">
        <v>0.85981308411214952</v>
      </c>
      <c r="D56" s="103">
        <v>0.83177570093457942</v>
      </c>
      <c r="E56" s="103">
        <v>0.55140186915887845</v>
      </c>
      <c r="F56" s="103">
        <v>0.74528301886792447</v>
      </c>
      <c r="G56" s="103">
        <v>0.80188679245283023</v>
      </c>
      <c r="H56" s="103">
        <v>0.75471698113207553</v>
      </c>
      <c r="I56" s="103">
        <v>0.66666666666666663</v>
      </c>
      <c r="J56" s="103">
        <v>0.61904761904761907</v>
      </c>
      <c r="K56" s="108">
        <v>0.6132075471698113</v>
      </c>
      <c r="M56" s="117">
        <f t="shared" si="4"/>
        <v>0.85981308411214952</v>
      </c>
      <c r="N56" s="118" t="str">
        <f t="shared" si="5"/>
        <v>Travail en autonomie</v>
      </c>
      <c r="O56" s="118"/>
      <c r="P56" s="118"/>
      <c r="Q56" s="119">
        <f t="shared" si="6"/>
        <v>0.83177570093457942</v>
      </c>
      <c r="R56" s="118" t="str">
        <f t="shared" si="7"/>
        <v>Savoir prendre du recul</v>
      </c>
      <c r="S56" s="118"/>
      <c r="T56" s="119">
        <f t="shared" si="8"/>
        <v>0.80188679245283023</v>
      </c>
      <c r="U56" s="118" t="str">
        <f t="shared" si="9"/>
        <v>Analyse et synthèse de données</v>
      </c>
      <c r="V56" s="118"/>
    </row>
    <row r="57" spans="1:22" ht="12.75" x14ac:dyDescent="0.2">
      <c r="A57" s="114" t="s">
        <v>19</v>
      </c>
      <c r="B57" s="109">
        <v>1</v>
      </c>
      <c r="C57" s="103">
        <v>1</v>
      </c>
      <c r="D57" s="103">
        <v>1</v>
      </c>
      <c r="E57" s="103">
        <v>0.75</v>
      </c>
      <c r="F57" s="103">
        <v>1</v>
      </c>
      <c r="G57" s="103">
        <v>1</v>
      </c>
      <c r="H57" s="103">
        <v>1</v>
      </c>
      <c r="I57" s="103">
        <v>1</v>
      </c>
      <c r="J57" s="103">
        <v>0.5714285714285714</v>
      </c>
      <c r="K57" s="108">
        <v>0.875</v>
      </c>
      <c r="M57" s="117">
        <f t="shared" si="4"/>
        <v>1</v>
      </c>
      <c r="N57" s="118" t="str">
        <f t="shared" si="5"/>
        <v>Travail en équipe</v>
      </c>
      <c r="O57" s="118"/>
      <c r="P57" s="118"/>
      <c r="Q57" s="119">
        <f t="shared" si="6"/>
        <v>1</v>
      </c>
      <c r="R57" s="118" t="s">
        <v>84</v>
      </c>
      <c r="S57" s="118"/>
      <c r="T57" s="119">
        <f t="shared" si="8"/>
        <v>1</v>
      </c>
      <c r="U57" s="118" t="s">
        <v>93</v>
      </c>
      <c r="V57" s="118"/>
    </row>
    <row r="58" spans="1:22" ht="12.75" x14ac:dyDescent="0.2">
      <c r="A58" s="115" t="s">
        <v>20</v>
      </c>
      <c r="B58" s="109">
        <v>0.85416666666666663</v>
      </c>
      <c r="C58" s="103">
        <v>0.92708333333333337</v>
      </c>
      <c r="D58" s="103">
        <v>0.88421052631578945</v>
      </c>
      <c r="E58" s="103">
        <v>0.76288659793814428</v>
      </c>
      <c r="F58" s="103">
        <v>0.77319587628865982</v>
      </c>
      <c r="G58" s="103">
        <v>0.92783505154639179</v>
      </c>
      <c r="H58" s="103">
        <v>0.88541666666666663</v>
      </c>
      <c r="I58" s="103">
        <v>0.76842105263157889</v>
      </c>
      <c r="J58" s="103">
        <v>0.44680851063829785</v>
      </c>
      <c r="K58" s="108">
        <v>0.63829787234042556</v>
      </c>
      <c r="M58" s="117">
        <f t="shared" si="4"/>
        <v>0.92783505154639179</v>
      </c>
      <c r="N58" s="118" t="str">
        <f t="shared" si="5"/>
        <v>Analyse et synthèse de données</v>
      </c>
      <c r="O58" s="118"/>
      <c r="P58" s="118"/>
      <c r="Q58" s="119">
        <f t="shared" si="6"/>
        <v>0.92708333333333337</v>
      </c>
      <c r="R58" s="118" t="str">
        <f t="shared" si="7"/>
        <v>Travail en autonomie</v>
      </c>
      <c r="S58" s="118"/>
      <c r="T58" s="119">
        <f t="shared" si="8"/>
        <v>0.88541666666666663</v>
      </c>
      <c r="U58" s="118" t="str">
        <f t="shared" si="9"/>
        <v>Développer un esprit critique, argumentaire</v>
      </c>
      <c r="V58" s="118"/>
    </row>
    <row r="59" spans="1:22" ht="12.75" x14ac:dyDescent="0.2">
      <c r="A59" s="114" t="s">
        <v>21</v>
      </c>
      <c r="B59" s="109">
        <v>0.88888888888888884</v>
      </c>
      <c r="C59" s="103">
        <v>0.94444444444444442</v>
      </c>
      <c r="D59" s="103">
        <v>0.72222222222222221</v>
      </c>
      <c r="E59" s="103">
        <v>0.66666666666666663</v>
      </c>
      <c r="F59" s="103">
        <v>0.83333333333333337</v>
      </c>
      <c r="G59" s="103">
        <v>0.82352941176470584</v>
      </c>
      <c r="H59" s="103">
        <v>0.88888888888888884</v>
      </c>
      <c r="I59" s="103">
        <v>0.94444444444444442</v>
      </c>
      <c r="J59" s="103">
        <v>0.72222222222222221</v>
      </c>
      <c r="K59" s="108">
        <v>0.77777777777777779</v>
      </c>
      <c r="M59" s="101">
        <f t="shared" si="4"/>
        <v>0.94444444444444442</v>
      </c>
      <c r="N59" s="84" t="str">
        <f t="shared" si="5"/>
        <v>Travail en autonomie</v>
      </c>
      <c r="Q59" s="102">
        <f t="shared" si="6"/>
        <v>0.94444444444444442</v>
      </c>
      <c r="R59" s="84" t="s">
        <v>88</v>
      </c>
      <c r="T59" s="102">
        <f t="shared" si="8"/>
        <v>0.88888888888888884</v>
      </c>
      <c r="U59" s="84" t="s">
        <v>58</v>
      </c>
    </row>
    <row r="60" spans="1:22" ht="12.75" x14ac:dyDescent="0.2">
      <c r="A60" s="115" t="s">
        <v>22</v>
      </c>
      <c r="B60" s="109">
        <v>0.80487804878048785</v>
      </c>
      <c r="C60" s="103">
        <v>0.97560975609756095</v>
      </c>
      <c r="D60" s="103">
        <v>0.85365853658536583</v>
      </c>
      <c r="E60" s="103">
        <v>0.82926829268292679</v>
      </c>
      <c r="F60" s="103">
        <v>0.69230769230769229</v>
      </c>
      <c r="G60" s="103">
        <v>0.87179487179487181</v>
      </c>
      <c r="H60" s="103">
        <v>0.78947368421052633</v>
      </c>
      <c r="I60" s="103">
        <v>0.81081081081081086</v>
      </c>
      <c r="J60" s="103">
        <v>0.64102564102564108</v>
      </c>
      <c r="K60" s="108">
        <v>0.89743589743589747</v>
      </c>
      <c r="M60" s="101">
        <f t="shared" si="4"/>
        <v>0.97560975609756095</v>
      </c>
      <c r="N60" s="84" t="str">
        <f t="shared" si="5"/>
        <v>Travail en autonomie</v>
      </c>
      <c r="Q60" s="102">
        <f t="shared" si="6"/>
        <v>0.89743589743589747</v>
      </c>
      <c r="R60" s="84" t="str">
        <f t="shared" si="7"/>
        <v>Se caractériser; se valoriser</v>
      </c>
      <c r="T60" s="102">
        <f t="shared" si="8"/>
        <v>0.87179487179487181</v>
      </c>
      <c r="U60" s="84" t="str">
        <f t="shared" si="9"/>
        <v>Analyse et synthèse de données</v>
      </c>
    </row>
    <row r="61" spans="1:22" ht="12.75" x14ac:dyDescent="0.2">
      <c r="A61" s="114" t="s">
        <v>23</v>
      </c>
      <c r="B61" s="109">
        <v>0.92307692307692313</v>
      </c>
      <c r="C61" s="103">
        <v>0.97435897435897434</v>
      </c>
      <c r="D61" s="103">
        <v>0.92307692307692313</v>
      </c>
      <c r="E61" s="103">
        <v>0.63157894736842102</v>
      </c>
      <c r="F61" s="103">
        <v>0.91891891891891897</v>
      </c>
      <c r="G61" s="103">
        <v>0.94736842105263153</v>
      </c>
      <c r="H61" s="103">
        <v>0.97435897435897434</v>
      </c>
      <c r="I61" s="103">
        <v>0.94736842105263153</v>
      </c>
      <c r="J61" s="103">
        <v>0.78947368421052633</v>
      </c>
      <c r="K61" s="108">
        <v>0.52631578947368418</v>
      </c>
      <c r="M61" s="101">
        <f t="shared" si="4"/>
        <v>0.97435897435897434</v>
      </c>
      <c r="N61" s="84" t="str">
        <f t="shared" si="5"/>
        <v>Travail en autonomie</v>
      </c>
      <c r="Q61" s="102">
        <f t="shared" si="6"/>
        <v>0.97435897435897434</v>
      </c>
      <c r="R61" s="84" t="str">
        <f t="shared" si="7"/>
        <v>Travail en autonomie</v>
      </c>
      <c r="T61" s="102">
        <f t="shared" si="8"/>
        <v>0.94736842105263153</v>
      </c>
      <c r="U61" s="84" t="s">
        <v>87</v>
      </c>
    </row>
    <row r="62" spans="1:22" ht="12.75" x14ac:dyDescent="0.2">
      <c r="A62" s="116" t="s">
        <v>24</v>
      </c>
      <c r="B62" s="142">
        <v>0.89189189189189189</v>
      </c>
      <c r="C62" s="110">
        <v>0.93243243243243246</v>
      </c>
      <c r="D62" s="110">
        <v>0.85135135135135132</v>
      </c>
      <c r="E62" s="110">
        <v>0.67567567567567566</v>
      </c>
      <c r="F62" s="110">
        <v>0.82432432432432434</v>
      </c>
      <c r="G62" s="110">
        <v>0.79729729729729726</v>
      </c>
      <c r="H62" s="110">
        <v>0.85135135135135132</v>
      </c>
      <c r="I62" s="110">
        <v>0.80821917808219179</v>
      </c>
      <c r="J62" s="110">
        <v>0.41095890410958902</v>
      </c>
      <c r="K62" s="111">
        <v>0.76388888888888884</v>
      </c>
      <c r="M62" s="101">
        <f t="shared" si="4"/>
        <v>0.93243243243243246</v>
      </c>
      <c r="N62" s="84" t="str">
        <f t="shared" si="5"/>
        <v>Travail en autonomie</v>
      </c>
      <c r="Q62" s="102">
        <f>LARGE(B62:K62,2)</f>
        <v>0.89189189189189189</v>
      </c>
      <c r="R62" s="84" t="str">
        <f t="shared" si="7"/>
        <v>Travail en équipe</v>
      </c>
      <c r="T62" s="102">
        <f t="shared" si="8"/>
        <v>0.85135135135135132</v>
      </c>
      <c r="U62" s="84" t="s">
        <v>87</v>
      </c>
    </row>
    <row r="64" spans="1:22" ht="15" x14ac:dyDescent="0.25">
      <c r="A64" t="str">
        <f>_xlfn.XLOOKUP(Infographies!B5,Tableaux!$A$40:$A$62,Tableaux!N40:N62)</f>
        <v>Utilisation registres langue française</v>
      </c>
    </row>
    <row r="65" spans="1:1" ht="15" x14ac:dyDescent="0.25">
      <c r="A65" t="str">
        <f>_xlfn.XLOOKUP(Infographies!B5,Tableaux!$A$40:$A$62,R40:R62)</f>
        <v>Utilisation outils numériques</v>
      </c>
    </row>
    <row r="66" spans="1:1" ht="15" x14ac:dyDescent="0.25">
      <c r="A66" t="str">
        <f>_xlfn.XLOOKUP(Infographies!B5,Tableaux!$A$40:$A$62,U40:U62)</f>
        <v>Analyse et synthèse de données</v>
      </c>
    </row>
  </sheetData>
  <mergeCells count="1">
    <mergeCell ref="B10:I10"/>
  </mergeCells>
  <conditionalFormatting sqref="B40:K62">
    <cfRule type="expression" dxfId="4" priority="1">
      <formula>COUNTIF($B40:$K40,"&gt;"&amp;B40)&lt;3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0EE1-A269-4E38-82A8-9A2EBDF4300F}">
  <dimension ref="A1:A25"/>
  <sheetViews>
    <sheetView workbookViewId="0">
      <selection activeCell="H34" sqref="H34"/>
    </sheetView>
  </sheetViews>
  <sheetFormatPr baseColWidth="10" defaultRowHeight="15" x14ac:dyDescent="0.25"/>
  <cols>
    <col min="1" max="1" width="36.85546875" customWidth="1"/>
    <col min="2" max="2" width="12.5703125" bestFit="1" customWidth="1"/>
  </cols>
  <sheetData>
    <row r="1" spans="1:1" x14ac:dyDescent="0.25">
      <c r="A1" s="68" t="s">
        <v>67</v>
      </c>
    </row>
    <row r="2" spans="1:1" x14ac:dyDescent="0.25">
      <c r="A2" s="57" t="s">
        <v>2</v>
      </c>
    </row>
    <row r="3" spans="1:1" x14ac:dyDescent="0.25">
      <c r="A3" s="57" t="s">
        <v>3</v>
      </c>
    </row>
    <row r="4" spans="1:1" x14ac:dyDescent="0.25">
      <c r="A4" s="57" t="s">
        <v>4</v>
      </c>
    </row>
    <row r="5" spans="1:1" x14ac:dyDescent="0.25">
      <c r="A5" s="57" t="s">
        <v>5</v>
      </c>
    </row>
    <row r="6" spans="1:1" x14ac:dyDescent="0.25">
      <c r="A6" s="57" t="s">
        <v>6</v>
      </c>
    </row>
    <row r="7" spans="1:1" x14ac:dyDescent="0.25">
      <c r="A7" s="57" t="s">
        <v>7</v>
      </c>
    </row>
    <row r="8" spans="1:1" x14ac:dyDescent="0.25">
      <c r="A8" s="57" t="s">
        <v>8</v>
      </c>
    </row>
    <row r="9" spans="1:1" x14ac:dyDescent="0.25">
      <c r="A9" s="57" t="s">
        <v>9</v>
      </c>
    </row>
    <row r="10" spans="1:1" x14ac:dyDescent="0.25">
      <c r="A10" s="57" t="s">
        <v>10</v>
      </c>
    </row>
    <row r="11" spans="1:1" x14ac:dyDescent="0.25">
      <c r="A11" s="57" t="s">
        <v>11</v>
      </c>
    </row>
    <row r="12" spans="1:1" x14ac:dyDescent="0.25">
      <c r="A12" s="57" t="s">
        <v>12</v>
      </c>
    </row>
    <row r="13" spans="1:1" x14ac:dyDescent="0.25">
      <c r="A13" s="57" t="s">
        <v>13</v>
      </c>
    </row>
    <row r="14" spans="1:1" x14ac:dyDescent="0.25">
      <c r="A14" s="57" t="s">
        <v>14</v>
      </c>
    </row>
    <row r="15" spans="1:1" x14ac:dyDescent="0.25">
      <c r="A15" s="57" t="s">
        <v>15</v>
      </c>
    </row>
    <row r="16" spans="1:1" x14ac:dyDescent="0.25">
      <c r="A16" s="57" t="s">
        <v>16</v>
      </c>
    </row>
    <row r="17" spans="1:1" x14ac:dyDescent="0.25">
      <c r="A17" s="57" t="s">
        <v>17</v>
      </c>
    </row>
    <row r="18" spans="1:1" x14ac:dyDescent="0.25">
      <c r="A18" s="57" t="s">
        <v>18</v>
      </c>
    </row>
    <row r="19" spans="1:1" x14ac:dyDescent="0.25">
      <c r="A19" s="57" t="s">
        <v>19</v>
      </c>
    </row>
    <row r="20" spans="1:1" x14ac:dyDescent="0.25">
      <c r="A20" s="57" t="s">
        <v>20</v>
      </c>
    </row>
    <row r="21" spans="1:1" x14ac:dyDescent="0.25">
      <c r="A21" s="57" t="s">
        <v>21</v>
      </c>
    </row>
    <row r="22" spans="1:1" x14ac:dyDescent="0.25">
      <c r="A22" s="57" t="s">
        <v>22</v>
      </c>
    </row>
    <row r="23" spans="1:1" x14ac:dyDescent="0.25">
      <c r="A23" s="57" t="s">
        <v>23</v>
      </c>
    </row>
    <row r="24" spans="1:1" x14ac:dyDescent="0.25">
      <c r="A24" s="57" t="s">
        <v>24</v>
      </c>
    </row>
    <row r="25" spans="1:1" x14ac:dyDescent="0.25">
      <c r="A25" s="57" t="s">
        <v>27</v>
      </c>
    </row>
  </sheetData>
  <dataValidations count="1">
    <dataValidation type="list" allowBlank="1" showInputMessage="1" showErrorMessage="1" sqref="A1:A25" xr:uid="{79CBD534-6652-42E5-95D0-84E579BAC80C}">
      <formula1>Spécialités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Infographies</vt:lpstr>
      <vt:lpstr>base infographies</vt:lpstr>
      <vt:lpstr>Tableaux</vt:lpstr>
      <vt:lpstr>liste</vt:lpstr>
      <vt:lpstr>Administration_économique_et_sociale</vt:lpstr>
      <vt:lpstr>Spécialités</vt:lpstr>
      <vt:lpstr>Infographies!Zone_d_impression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Romé</dc:creator>
  <cp:lastModifiedBy>Stéphanie Romé</cp:lastModifiedBy>
  <cp:lastPrinted>2025-10-29T10:54:28Z</cp:lastPrinted>
  <dcterms:created xsi:type="dcterms:W3CDTF">2024-10-15T14:01:33Z</dcterms:created>
  <dcterms:modified xsi:type="dcterms:W3CDTF">2025-12-19T13:16:54Z</dcterms:modified>
</cp:coreProperties>
</file>